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Water permeability/"/>
    </mc:Choice>
  </mc:AlternateContent>
  <xr:revisionPtr revIDLastSave="13" documentId="11_B9D618FC14EFEEB9679BB8F9273AB347E9CA3F96" xr6:coauthVersionLast="45" xr6:coauthVersionMax="45" xr10:uidLastSave="{9F3B4DA1-DF22-4F59-9ECB-4259CD1A536B}"/>
  <bookViews>
    <workbookView xWindow="-98" yWindow="-98" windowWidth="20715" windowHeight="13276" activeTab="3" xr2:uid="{00000000-000D-0000-FFFF-FFFF00000000}"/>
  </bookViews>
  <sheets>
    <sheet name="Cracks - REF" sheetId="5" r:id="rId1"/>
    <sheet name="Cracks - ADDS" sheetId="6" r:id="rId2"/>
    <sheet name="Water permeability" sheetId="1" r:id="rId3"/>
    <sheet name="Chloride penetration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20" i="6" l="1"/>
  <c r="W12" i="6" l="1"/>
  <c r="K20" i="6" l="1"/>
  <c r="K19" i="6"/>
  <c r="K18" i="6"/>
  <c r="K17" i="6"/>
  <c r="K16" i="6"/>
  <c r="K15" i="6"/>
  <c r="K14" i="6"/>
  <c r="K13" i="6"/>
  <c r="K12" i="6"/>
  <c r="K13" i="5"/>
  <c r="K14" i="5"/>
  <c r="K15" i="5"/>
  <c r="K16" i="5"/>
  <c r="K17" i="5"/>
  <c r="K18" i="5"/>
  <c r="K19" i="5"/>
  <c r="K20" i="5"/>
  <c r="K12" i="5"/>
  <c r="M12" i="5"/>
  <c r="X13" i="1" l="1"/>
  <c r="E12" i="1"/>
  <c r="F16" i="1"/>
  <c r="G16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Y49" i="1"/>
  <c r="AB39" i="1"/>
  <c r="AC39" i="1" s="1"/>
  <c r="AB38" i="1"/>
  <c r="AC38" i="1" s="1"/>
  <c r="AB37" i="1"/>
  <c r="AC37" i="1" s="1"/>
  <c r="AB36" i="1"/>
  <c r="AC36" i="1" s="1"/>
  <c r="AB35" i="1"/>
  <c r="AC35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5" i="1"/>
  <c r="AC25" i="1" s="1"/>
  <c r="AB24" i="1"/>
  <c r="AC24" i="1" s="1"/>
  <c r="AB23" i="1"/>
  <c r="AC23" i="1" s="1"/>
  <c r="AB22" i="1"/>
  <c r="AC22" i="1" s="1"/>
  <c r="AB21" i="1"/>
  <c r="AC21" i="1" s="1"/>
  <c r="AB20" i="1"/>
  <c r="AC20" i="1" s="1"/>
  <c r="AB19" i="1"/>
  <c r="AC19" i="1" s="1"/>
  <c r="AB18" i="1"/>
  <c r="AC18" i="1" s="1"/>
  <c r="AB16" i="1"/>
  <c r="AC16" i="1" s="1"/>
  <c r="AU49" i="1"/>
  <c r="AX39" i="1"/>
  <c r="AY39" i="1" s="1"/>
  <c r="AX38" i="1"/>
  <c r="AY38" i="1" s="1"/>
  <c r="AX37" i="1"/>
  <c r="AY37" i="1" s="1"/>
  <c r="AX36" i="1"/>
  <c r="AY36" i="1" s="1"/>
  <c r="AX35" i="1"/>
  <c r="AY35" i="1" s="1"/>
  <c r="AX34" i="1"/>
  <c r="AY34" i="1" s="1"/>
  <c r="AX33" i="1"/>
  <c r="AY33" i="1" s="1"/>
  <c r="AX32" i="1"/>
  <c r="AY32" i="1" s="1"/>
  <c r="AX31" i="1"/>
  <c r="AY31" i="1" s="1"/>
  <c r="AX30" i="1"/>
  <c r="AY30" i="1" s="1"/>
  <c r="AX29" i="1"/>
  <c r="AY29" i="1" s="1"/>
  <c r="AX28" i="1"/>
  <c r="AY28" i="1" s="1"/>
  <c r="AX27" i="1"/>
  <c r="AY27" i="1" s="1"/>
  <c r="AX26" i="1"/>
  <c r="AY26" i="1" s="1"/>
  <c r="AX25" i="1"/>
  <c r="AY25" i="1" s="1"/>
  <c r="AX24" i="1"/>
  <c r="AY24" i="1" s="1"/>
  <c r="AX23" i="1"/>
  <c r="AY23" i="1" s="1"/>
  <c r="AX22" i="1"/>
  <c r="AY22" i="1" s="1"/>
  <c r="AX21" i="1"/>
  <c r="AY21" i="1" s="1"/>
  <c r="AX20" i="1"/>
  <c r="AY20" i="1" s="1"/>
  <c r="AX19" i="1"/>
  <c r="AY19" i="1" s="1"/>
  <c r="AX18" i="1"/>
  <c r="AY18" i="1" s="1"/>
  <c r="AX16" i="1"/>
  <c r="AY16" i="1" s="1"/>
  <c r="G7" i="1"/>
  <c r="AZ18" i="1" l="1"/>
  <c r="BA18" i="1" s="1"/>
  <c r="AZ30" i="1"/>
  <c r="BA30" i="1" s="1"/>
  <c r="AZ26" i="1"/>
  <c r="BA26" i="1" s="1"/>
  <c r="AZ22" i="1"/>
  <c r="BA22" i="1" s="1"/>
  <c r="AZ34" i="1"/>
  <c r="BA34" i="1" s="1"/>
  <c r="AD18" i="1"/>
  <c r="AE18" i="1" s="1"/>
  <c r="AD22" i="1"/>
  <c r="AE22" i="1" s="1"/>
  <c r="AD26" i="1"/>
  <c r="AE26" i="1" s="1"/>
  <c r="AD30" i="1"/>
  <c r="AE30" i="1" s="1"/>
  <c r="C44" i="1"/>
  <c r="C45" i="1"/>
  <c r="D45" i="1"/>
  <c r="D44" i="1"/>
  <c r="AZ24" i="1"/>
  <c r="BA24" i="1" s="1"/>
  <c r="AZ32" i="1"/>
  <c r="BA32" i="1" s="1"/>
  <c r="AZ21" i="1"/>
  <c r="BA21" i="1" s="1"/>
  <c r="AZ25" i="1"/>
  <c r="BA25" i="1" s="1"/>
  <c r="AZ33" i="1"/>
  <c r="BA33" i="1" s="1"/>
  <c r="AZ19" i="1"/>
  <c r="BA19" i="1" s="1"/>
  <c r="AZ23" i="1"/>
  <c r="BA23" i="1" s="1"/>
  <c r="AZ27" i="1"/>
  <c r="BA27" i="1" s="1"/>
  <c r="AZ31" i="1"/>
  <c r="BA31" i="1" s="1"/>
  <c r="AZ35" i="1"/>
  <c r="BA35" i="1" s="1"/>
  <c r="AZ39" i="1"/>
  <c r="BA39" i="1" s="1"/>
  <c r="AD34" i="1"/>
  <c r="AE34" i="1" s="1"/>
  <c r="AD38" i="1"/>
  <c r="AE38" i="1" s="1"/>
  <c r="AD19" i="1"/>
  <c r="AE19" i="1" s="1"/>
  <c r="AD23" i="1"/>
  <c r="AE23" i="1" s="1"/>
  <c r="AD27" i="1"/>
  <c r="AE27" i="1" s="1"/>
  <c r="AD31" i="1"/>
  <c r="AE31" i="1" s="1"/>
  <c r="AD35" i="1"/>
  <c r="AE35" i="1" s="1"/>
  <c r="AD39" i="1"/>
  <c r="AE39" i="1" s="1"/>
  <c r="AD20" i="1"/>
  <c r="AE20" i="1" s="1"/>
  <c r="AD32" i="1"/>
  <c r="AE32" i="1" s="1"/>
  <c r="AD36" i="1"/>
  <c r="AE36" i="1" s="1"/>
  <c r="AZ20" i="1"/>
  <c r="BA20" i="1" s="1"/>
  <c r="AZ36" i="1"/>
  <c r="BA36" i="1" s="1"/>
  <c r="AZ29" i="1"/>
  <c r="BA29" i="1" s="1"/>
  <c r="AZ37" i="1"/>
  <c r="BA37" i="1" s="1"/>
  <c r="AD24" i="1"/>
  <c r="AE24" i="1" s="1"/>
  <c r="AZ38" i="1"/>
  <c r="BA38" i="1" s="1"/>
  <c r="AD21" i="1"/>
  <c r="AE21" i="1" s="1"/>
  <c r="AD25" i="1"/>
  <c r="AE25" i="1" s="1"/>
  <c r="AD29" i="1"/>
  <c r="AE29" i="1" s="1"/>
  <c r="AD33" i="1"/>
  <c r="AE33" i="1" s="1"/>
  <c r="AD37" i="1"/>
  <c r="AE37" i="1" s="1"/>
  <c r="Y45" i="1"/>
  <c r="AD16" i="1"/>
  <c r="AE16" i="1" s="1"/>
  <c r="Y44" i="1"/>
  <c r="Y48" i="1" s="1"/>
  <c r="Z45" i="1"/>
  <c r="AD28" i="1"/>
  <c r="AE28" i="1" s="1"/>
  <c r="Z44" i="1"/>
  <c r="Z48" i="1" s="1"/>
  <c r="AV45" i="1"/>
  <c r="AU44" i="1"/>
  <c r="AV44" i="1"/>
  <c r="AV48" i="1" s="1"/>
  <c r="AZ16" i="1"/>
  <c r="BA16" i="1" s="1"/>
  <c r="AZ28" i="1"/>
  <c r="BA28" i="1" s="1"/>
  <c r="AU45" i="1"/>
  <c r="AU46" i="1" s="1"/>
  <c r="H140" i="6"/>
  <c r="F140" i="6"/>
  <c r="D140" i="6"/>
  <c r="B140" i="6"/>
  <c r="H139" i="6"/>
  <c r="F139" i="6"/>
  <c r="D139" i="6"/>
  <c r="B139" i="6"/>
  <c r="H129" i="6"/>
  <c r="F129" i="6"/>
  <c r="D129" i="6"/>
  <c r="B129" i="6"/>
  <c r="H128" i="6"/>
  <c r="F128" i="6"/>
  <c r="D128" i="6"/>
  <c r="B128" i="6"/>
  <c r="H118" i="6"/>
  <c r="F118" i="6"/>
  <c r="D118" i="6"/>
  <c r="B118" i="6"/>
  <c r="H117" i="6"/>
  <c r="F117" i="6"/>
  <c r="D117" i="6"/>
  <c r="B117" i="6"/>
  <c r="Z46" i="1" l="1"/>
  <c r="D46" i="1"/>
  <c r="AU48" i="1"/>
  <c r="C46" i="1"/>
  <c r="Y46" i="1"/>
  <c r="AV46" i="1"/>
  <c r="H140" i="5" l="1"/>
  <c r="F140" i="5"/>
  <c r="D140" i="5"/>
  <c r="B140" i="5"/>
  <c r="H139" i="5"/>
  <c r="F139" i="5"/>
  <c r="D139" i="5"/>
  <c r="B139" i="5"/>
  <c r="H129" i="5"/>
  <c r="F129" i="5"/>
  <c r="D129" i="5"/>
  <c r="B129" i="5"/>
  <c r="H128" i="5"/>
  <c r="F128" i="5"/>
  <c r="D128" i="5"/>
  <c r="B128" i="5"/>
  <c r="H118" i="5"/>
  <c r="F118" i="5"/>
  <c r="D118" i="5"/>
  <c r="B118" i="5"/>
  <c r="H117" i="5"/>
  <c r="F117" i="5"/>
  <c r="D117" i="5"/>
  <c r="B117" i="5"/>
  <c r="L20" i="6" l="1"/>
  <c r="L19" i="6"/>
  <c r="L18" i="6"/>
  <c r="L17" i="6"/>
  <c r="L16" i="6"/>
  <c r="L15" i="6"/>
  <c r="L14" i="6"/>
  <c r="L13" i="6"/>
  <c r="L20" i="5"/>
  <c r="L19" i="5"/>
  <c r="L18" i="5"/>
  <c r="L17" i="5"/>
  <c r="L16" i="5"/>
  <c r="L15" i="5"/>
  <c r="L14" i="5"/>
  <c r="L13" i="5"/>
  <c r="AJ49" i="1" l="1"/>
  <c r="H107" i="6" l="1"/>
  <c r="F107" i="6"/>
  <c r="R20" i="6" s="1"/>
  <c r="D107" i="6"/>
  <c r="P20" i="6" s="1"/>
  <c r="B107" i="6"/>
  <c r="N20" i="6" s="1"/>
  <c r="H106" i="6"/>
  <c r="S20" i="6" s="1"/>
  <c r="F106" i="6"/>
  <c r="Q20" i="6" s="1"/>
  <c r="D106" i="6"/>
  <c r="O20" i="6" s="1"/>
  <c r="B106" i="6"/>
  <c r="M20" i="6" s="1"/>
  <c r="H96" i="6"/>
  <c r="F96" i="6"/>
  <c r="D96" i="6"/>
  <c r="P19" i="6" s="1"/>
  <c r="B96" i="6"/>
  <c r="N19" i="6" s="1"/>
  <c r="H95" i="6"/>
  <c r="F95" i="6"/>
  <c r="D95" i="6"/>
  <c r="O19" i="6" s="1"/>
  <c r="B95" i="6"/>
  <c r="M19" i="6" s="1"/>
  <c r="H85" i="6"/>
  <c r="F85" i="6"/>
  <c r="D85" i="6"/>
  <c r="P18" i="6" s="1"/>
  <c r="B85" i="6"/>
  <c r="N18" i="6" s="1"/>
  <c r="H84" i="6"/>
  <c r="F84" i="6"/>
  <c r="Q18" i="6" s="1"/>
  <c r="D84" i="6"/>
  <c r="B84" i="6"/>
  <c r="M18" i="6" s="1"/>
  <c r="H74" i="6"/>
  <c r="F74" i="6"/>
  <c r="D74" i="6"/>
  <c r="B74" i="6"/>
  <c r="N17" i="6" s="1"/>
  <c r="H73" i="6"/>
  <c r="F73" i="6"/>
  <c r="Q17" i="6" s="1"/>
  <c r="D73" i="6"/>
  <c r="O17" i="6" s="1"/>
  <c r="B73" i="6"/>
  <c r="M17" i="6" s="1"/>
  <c r="H63" i="6"/>
  <c r="T16" i="6" s="1"/>
  <c r="F63" i="6"/>
  <c r="R16" i="6" s="1"/>
  <c r="D63" i="6"/>
  <c r="P16" i="6" s="1"/>
  <c r="B63" i="6"/>
  <c r="N16" i="6" s="1"/>
  <c r="H62" i="6"/>
  <c r="S16" i="6" s="1"/>
  <c r="F62" i="6"/>
  <c r="Q16" i="6" s="1"/>
  <c r="D62" i="6"/>
  <c r="O16" i="6" s="1"/>
  <c r="B62" i="6"/>
  <c r="M16" i="6" s="1"/>
  <c r="H52" i="6"/>
  <c r="F52" i="6"/>
  <c r="D52" i="6"/>
  <c r="P15" i="6" s="1"/>
  <c r="B52" i="6"/>
  <c r="N15" i="6" s="1"/>
  <c r="H51" i="6"/>
  <c r="S15" i="6" s="1"/>
  <c r="F51" i="6"/>
  <c r="Q15" i="6" s="1"/>
  <c r="D51" i="6"/>
  <c r="O15" i="6" s="1"/>
  <c r="B51" i="6"/>
  <c r="M15" i="6" s="1"/>
  <c r="H41" i="6"/>
  <c r="F41" i="6"/>
  <c r="D41" i="6"/>
  <c r="P14" i="6" s="1"/>
  <c r="B41" i="6"/>
  <c r="N14" i="6" s="1"/>
  <c r="H40" i="6"/>
  <c r="F40" i="6"/>
  <c r="Q14" i="6" s="1"/>
  <c r="D40" i="6"/>
  <c r="O14" i="6" s="1"/>
  <c r="B40" i="6"/>
  <c r="M14" i="6" s="1"/>
  <c r="H30" i="6"/>
  <c r="T13" i="6" s="1"/>
  <c r="F30" i="6"/>
  <c r="R13" i="6" s="1"/>
  <c r="D30" i="6"/>
  <c r="P13" i="6" s="1"/>
  <c r="B30" i="6"/>
  <c r="N13" i="6" s="1"/>
  <c r="H29" i="6"/>
  <c r="S13" i="6" s="1"/>
  <c r="F29" i="6"/>
  <c r="Q13" i="6" s="1"/>
  <c r="D29" i="6"/>
  <c r="O13" i="6" s="1"/>
  <c r="B29" i="6"/>
  <c r="M13" i="6" s="1"/>
  <c r="T20" i="6"/>
  <c r="T19" i="6"/>
  <c r="S19" i="6"/>
  <c r="R19" i="6"/>
  <c r="Q19" i="6"/>
  <c r="H19" i="6"/>
  <c r="F19" i="6"/>
  <c r="R12" i="6" s="1"/>
  <c r="D19" i="6"/>
  <c r="P12" i="6" s="1"/>
  <c r="B19" i="6"/>
  <c r="N12" i="6" s="1"/>
  <c r="T18" i="6"/>
  <c r="S18" i="6"/>
  <c r="R18" i="6"/>
  <c r="O18" i="6"/>
  <c r="H18" i="6"/>
  <c r="S12" i="6" s="1"/>
  <c r="F18" i="6"/>
  <c r="Q12" i="6" s="1"/>
  <c r="D18" i="6"/>
  <c r="O12" i="6" s="1"/>
  <c r="B18" i="6"/>
  <c r="M12" i="6" s="1"/>
  <c r="T17" i="6"/>
  <c r="S17" i="6"/>
  <c r="R17" i="6"/>
  <c r="P17" i="6"/>
  <c r="T15" i="6"/>
  <c r="R15" i="6"/>
  <c r="T14" i="6"/>
  <c r="S14" i="6"/>
  <c r="R14" i="6"/>
  <c r="T12" i="6"/>
  <c r="L12" i="6"/>
  <c r="V11" i="6"/>
  <c r="H10" i="6"/>
  <c r="S9" i="6" s="1"/>
  <c r="Y11" i="6" s="1"/>
  <c r="F10" i="6"/>
  <c r="Q9" i="6" s="1"/>
  <c r="X11" i="6" s="1"/>
  <c r="D10" i="6"/>
  <c r="O9" i="6" s="1"/>
  <c r="W11" i="6" s="1"/>
  <c r="B10" i="6"/>
  <c r="M9" i="6" s="1"/>
  <c r="E6" i="6"/>
  <c r="H107" i="5"/>
  <c r="T20" i="5" s="1"/>
  <c r="F107" i="5"/>
  <c r="R20" i="5" s="1"/>
  <c r="D107" i="5"/>
  <c r="P20" i="5" s="1"/>
  <c r="B107" i="5"/>
  <c r="N20" i="5" s="1"/>
  <c r="H106" i="5"/>
  <c r="S20" i="5" s="1"/>
  <c r="F106" i="5"/>
  <c r="Q20" i="5" s="1"/>
  <c r="D106" i="5"/>
  <c r="O20" i="5" s="1"/>
  <c r="B106" i="5"/>
  <c r="M20" i="5" s="1"/>
  <c r="H96" i="5"/>
  <c r="F96" i="5"/>
  <c r="R19" i="5" s="1"/>
  <c r="D96" i="5"/>
  <c r="B96" i="5"/>
  <c r="N19" i="5" s="1"/>
  <c r="H95" i="5"/>
  <c r="F95" i="5"/>
  <c r="Q19" i="5" s="1"/>
  <c r="D95" i="5"/>
  <c r="O19" i="5" s="1"/>
  <c r="B95" i="5"/>
  <c r="M19" i="5" s="1"/>
  <c r="H85" i="5"/>
  <c r="T18" i="5" s="1"/>
  <c r="F85" i="5"/>
  <c r="R18" i="5" s="1"/>
  <c r="D85" i="5"/>
  <c r="P18" i="5" s="1"/>
  <c r="B85" i="5"/>
  <c r="N18" i="5" s="1"/>
  <c r="H84" i="5"/>
  <c r="S18" i="5" s="1"/>
  <c r="F84" i="5"/>
  <c r="Q18" i="5" s="1"/>
  <c r="D84" i="5"/>
  <c r="O18" i="5" s="1"/>
  <c r="B84" i="5"/>
  <c r="M18" i="5" s="1"/>
  <c r="H74" i="5"/>
  <c r="T17" i="5" s="1"/>
  <c r="F74" i="5"/>
  <c r="R17" i="5" s="1"/>
  <c r="D74" i="5"/>
  <c r="P17" i="5" s="1"/>
  <c r="B74" i="5"/>
  <c r="N17" i="5" s="1"/>
  <c r="H73" i="5"/>
  <c r="F73" i="5"/>
  <c r="D73" i="5"/>
  <c r="B73" i="5"/>
  <c r="M17" i="5" s="1"/>
  <c r="H63" i="5"/>
  <c r="T16" i="5" s="1"/>
  <c r="F63" i="5"/>
  <c r="R16" i="5" s="1"/>
  <c r="D63" i="5"/>
  <c r="P16" i="5" s="1"/>
  <c r="B63" i="5"/>
  <c r="N16" i="5" s="1"/>
  <c r="H62" i="5"/>
  <c r="S16" i="5" s="1"/>
  <c r="F62" i="5"/>
  <c r="Q16" i="5" s="1"/>
  <c r="D62" i="5"/>
  <c r="O16" i="5" s="1"/>
  <c r="B62" i="5"/>
  <c r="M16" i="5" s="1"/>
  <c r="H52" i="5"/>
  <c r="T15" i="5" s="1"/>
  <c r="F52" i="5"/>
  <c r="R15" i="5" s="1"/>
  <c r="D52" i="5"/>
  <c r="P15" i="5" s="1"/>
  <c r="B52" i="5"/>
  <c r="N15" i="5" s="1"/>
  <c r="H51" i="5"/>
  <c r="S15" i="5" s="1"/>
  <c r="F51" i="5"/>
  <c r="Q15" i="5" s="1"/>
  <c r="D51" i="5"/>
  <c r="O15" i="5" s="1"/>
  <c r="B51" i="5"/>
  <c r="M15" i="5" s="1"/>
  <c r="H41" i="5"/>
  <c r="T14" i="5" s="1"/>
  <c r="F41" i="5"/>
  <c r="R14" i="5" s="1"/>
  <c r="D41" i="5"/>
  <c r="P14" i="5" s="1"/>
  <c r="B41" i="5"/>
  <c r="N14" i="5" s="1"/>
  <c r="H40" i="5"/>
  <c r="S14" i="5" s="1"/>
  <c r="F40" i="5"/>
  <c r="Q14" i="5" s="1"/>
  <c r="D40" i="5"/>
  <c r="O14" i="5" s="1"/>
  <c r="B40" i="5"/>
  <c r="M14" i="5" s="1"/>
  <c r="H30" i="5"/>
  <c r="T13" i="5" s="1"/>
  <c r="F30" i="5"/>
  <c r="R13" i="5" s="1"/>
  <c r="D30" i="5"/>
  <c r="P13" i="5" s="1"/>
  <c r="B30" i="5"/>
  <c r="N13" i="5" s="1"/>
  <c r="H29" i="5"/>
  <c r="F29" i="5"/>
  <c r="Q13" i="5" s="1"/>
  <c r="D29" i="5"/>
  <c r="O13" i="5" s="1"/>
  <c r="B29" i="5"/>
  <c r="M13" i="5" s="1"/>
  <c r="T19" i="5"/>
  <c r="S19" i="5"/>
  <c r="P19" i="5"/>
  <c r="H19" i="5"/>
  <c r="T12" i="5" s="1"/>
  <c r="F19" i="5"/>
  <c r="R12" i="5" s="1"/>
  <c r="D19" i="5"/>
  <c r="P12" i="5" s="1"/>
  <c r="B19" i="5"/>
  <c r="N12" i="5" s="1"/>
  <c r="H18" i="5"/>
  <c r="S12" i="5" s="1"/>
  <c r="F18" i="5"/>
  <c r="Q12" i="5" s="1"/>
  <c r="D18" i="5"/>
  <c r="O12" i="5" s="1"/>
  <c r="B18" i="5"/>
  <c r="M22" i="5" s="1"/>
  <c r="S17" i="5"/>
  <c r="Q17" i="5"/>
  <c r="O17" i="5"/>
  <c r="S13" i="5"/>
  <c r="L12" i="5"/>
  <c r="V11" i="5"/>
  <c r="H10" i="5"/>
  <c r="S9" i="5" s="1"/>
  <c r="Y11" i="5" s="1"/>
  <c r="F10" i="5"/>
  <c r="Q9" i="5" s="1"/>
  <c r="X11" i="5" s="1"/>
  <c r="D10" i="5"/>
  <c r="O9" i="5" s="1"/>
  <c r="W11" i="5" s="1"/>
  <c r="B10" i="5"/>
  <c r="M9" i="5" s="1"/>
  <c r="E6" i="5"/>
  <c r="Q25" i="5" l="1"/>
  <c r="Q24" i="5"/>
  <c r="Q22" i="5"/>
  <c r="S24" i="6"/>
  <c r="S22" i="6"/>
  <c r="S25" i="6"/>
  <c r="O22" i="6"/>
  <c r="O25" i="6"/>
  <c r="O24" i="6"/>
  <c r="Q22" i="6"/>
  <c r="S24" i="5"/>
  <c r="S25" i="5"/>
  <c r="S26" i="5" s="1"/>
  <c r="S22" i="5"/>
  <c r="O22" i="5"/>
  <c r="O25" i="5"/>
  <c r="O24" i="5"/>
  <c r="Q25" i="6"/>
  <c r="Q24" i="6"/>
  <c r="W16" i="6"/>
  <c r="M22" i="6"/>
  <c r="W15" i="5"/>
  <c r="Y17" i="6"/>
  <c r="W15" i="6"/>
  <c r="W20" i="5"/>
  <c r="W19" i="6"/>
  <c r="Y13" i="5"/>
  <c r="W19" i="5"/>
  <c r="X17" i="5"/>
  <c r="W17" i="5"/>
  <c r="Y12" i="6"/>
  <c r="X15" i="5"/>
  <c r="W16" i="5"/>
  <c r="M25" i="6"/>
  <c r="X17" i="6"/>
  <c r="Y17" i="5"/>
  <c r="Y19" i="6"/>
  <c r="Y15" i="5"/>
  <c r="X20" i="5"/>
  <c r="X12" i="6"/>
  <c r="W14" i="6"/>
  <c r="Y18" i="6"/>
  <c r="X14" i="6"/>
  <c r="X18" i="6"/>
  <c r="Y16" i="6"/>
  <c r="Y15" i="6"/>
  <c r="X19" i="6"/>
  <c r="Y20" i="6"/>
  <c r="X16" i="6"/>
  <c r="W13" i="5"/>
  <c r="W13" i="6"/>
  <c r="X15" i="6"/>
  <c r="Y20" i="5"/>
  <c r="X13" i="6"/>
  <c r="Y14" i="6"/>
  <c r="X13" i="5"/>
  <c r="Y12" i="5"/>
  <c r="Y13" i="6"/>
  <c r="W18" i="6"/>
  <c r="Y14" i="5"/>
  <c r="X14" i="5"/>
  <c r="W14" i="5"/>
  <c r="X16" i="5"/>
  <c r="Y16" i="5"/>
  <c r="Y18" i="5"/>
  <c r="X18" i="5"/>
  <c r="W18" i="5"/>
  <c r="W20" i="6"/>
  <c r="W17" i="6"/>
  <c r="X19" i="5"/>
  <c r="Y19" i="5"/>
  <c r="W12" i="5"/>
  <c r="M24" i="6"/>
  <c r="X12" i="5"/>
  <c r="M25" i="5"/>
  <c r="M24" i="5"/>
  <c r="Q26" i="5"/>
  <c r="X25" i="5" l="1"/>
  <c r="X22" i="5"/>
  <c r="X24" i="5"/>
  <c r="W22" i="6"/>
  <c r="W24" i="6"/>
  <c r="W25" i="6"/>
  <c r="X24" i="6"/>
  <c r="X25" i="6"/>
  <c r="X22" i="6"/>
  <c r="Y25" i="6"/>
  <c r="Y22" i="6"/>
  <c r="Y24" i="6"/>
  <c r="W22" i="5"/>
  <c r="W25" i="5"/>
  <c r="W24" i="5"/>
  <c r="Y25" i="5"/>
  <c r="Y26" i="5" s="1"/>
  <c r="Y24" i="5"/>
  <c r="Y22" i="5"/>
  <c r="M26" i="6"/>
  <c r="O26" i="5"/>
  <c r="Q26" i="6"/>
  <c r="M26" i="5"/>
  <c r="O26" i="6"/>
  <c r="S26" i="6"/>
  <c r="W26" i="5" l="1"/>
  <c r="X26" i="5"/>
  <c r="Y26" i="6"/>
  <c r="X26" i="6"/>
  <c r="W26" i="6"/>
  <c r="G6" i="1"/>
  <c r="AM28" i="1" l="1"/>
  <c r="AN28" i="1" s="1"/>
  <c r="AM22" i="1"/>
  <c r="AN22" i="1" s="1"/>
  <c r="AO22" i="1" s="1"/>
  <c r="AP22" i="1" s="1"/>
  <c r="AM21" i="1"/>
  <c r="AN21" i="1" s="1"/>
  <c r="AO21" i="1" s="1"/>
  <c r="AP21" i="1" s="1"/>
  <c r="AM23" i="1"/>
  <c r="AN23" i="1" s="1"/>
  <c r="AO23" i="1" s="1"/>
  <c r="AP23" i="1" s="1"/>
  <c r="AM25" i="1"/>
  <c r="AN25" i="1" s="1"/>
  <c r="AO25" i="1" s="1"/>
  <c r="AP25" i="1" s="1"/>
  <c r="AM27" i="1"/>
  <c r="AN27" i="1" s="1"/>
  <c r="AO27" i="1" s="1"/>
  <c r="AP27" i="1" s="1"/>
  <c r="AM24" i="1"/>
  <c r="AN24" i="1" s="1"/>
  <c r="AO24" i="1" s="1"/>
  <c r="AP24" i="1" s="1"/>
  <c r="AM26" i="1"/>
  <c r="AN26" i="1" s="1"/>
  <c r="AO26" i="1" s="1"/>
  <c r="AP26" i="1" s="1"/>
  <c r="AM36" i="1"/>
  <c r="AN36" i="1" s="1"/>
  <c r="AO36" i="1" s="1"/>
  <c r="AP36" i="1" s="1"/>
  <c r="AM37" i="1"/>
  <c r="AN37" i="1" s="1"/>
  <c r="AO37" i="1" s="1"/>
  <c r="AP37" i="1" s="1"/>
  <c r="AM38" i="1"/>
  <c r="AN38" i="1" s="1"/>
  <c r="AO38" i="1" s="1"/>
  <c r="AP38" i="1" s="1"/>
  <c r="AM20" i="1"/>
  <c r="AN20" i="1" s="1"/>
  <c r="AO20" i="1" s="1"/>
  <c r="AP20" i="1" s="1"/>
  <c r="AM31" i="1"/>
  <c r="AN31" i="1" s="1"/>
  <c r="AO31" i="1" s="1"/>
  <c r="AP31" i="1" s="1"/>
  <c r="AM19" i="1"/>
  <c r="AN19" i="1" s="1"/>
  <c r="AO19" i="1" s="1"/>
  <c r="AP19" i="1" s="1"/>
  <c r="AM33" i="1"/>
  <c r="AN33" i="1" s="1"/>
  <c r="AO33" i="1" s="1"/>
  <c r="AP33" i="1" s="1"/>
  <c r="AM30" i="1"/>
  <c r="AN30" i="1" s="1"/>
  <c r="AO30" i="1" s="1"/>
  <c r="AP30" i="1" s="1"/>
  <c r="AM39" i="1"/>
  <c r="AN39" i="1" s="1"/>
  <c r="AO39" i="1" s="1"/>
  <c r="AP39" i="1" s="1"/>
  <c r="AM18" i="1"/>
  <c r="AN18" i="1" s="1"/>
  <c r="AO18" i="1" s="1"/>
  <c r="AP18" i="1" s="1"/>
  <c r="AM35" i="1"/>
  <c r="AN35" i="1" s="1"/>
  <c r="AO35" i="1" s="1"/>
  <c r="AP35" i="1" s="1"/>
  <c r="AM32" i="1"/>
  <c r="AN32" i="1" s="1"/>
  <c r="AO32" i="1" s="1"/>
  <c r="AP32" i="1" s="1"/>
  <c r="AM34" i="1"/>
  <c r="AN34" i="1" s="1"/>
  <c r="AO34" i="1" s="1"/>
  <c r="AP34" i="1" s="1"/>
  <c r="AM29" i="1"/>
  <c r="AN29" i="1" s="1"/>
  <c r="AO29" i="1" s="1"/>
  <c r="AP29" i="1" s="1"/>
  <c r="AM16" i="1"/>
  <c r="AN16" i="1" s="1"/>
  <c r="AJ44" i="1" l="1"/>
  <c r="AJ48" i="1" s="1"/>
  <c r="AO16" i="1"/>
  <c r="AP16" i="1" s="1"/>
  <c r="AK45" i="1"/>
  <c r="AO28" i="1"/>
  <c r="AP28" i="1" s="1"/>
  <c r="AK44" i="1"/>
  <c r="AK48" i="1" s="1"/>
  <c r="AJ45" i="1"/>
  <c r="AK46" i="1" l="1"/>
  <c r="AJ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00000000-0006-0000-0000-000001000000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00000000-0006-0000-0100-000001000000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G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Should be 28days (+1)
</t>
        </r>
      </text>
    </comment>
  </commentList>
</comments>
</file>

<file path=xl/sharedStrings.xml><?xml version="1.0" encoding="utf-8"?>
<sst xmlns="http://schemas.openxmlformats.org/spreadsheetml/2006/main" count="770" uniqueCount="130">
  <si>
    <t>series</t>
  </si>
  <si>
    <t>sample number</t>
  </si>
  <si>
    <t>deltaT</t>
  </si>
  <si>
    <t>WF</t>
  </si>
  <si>
    <t>REF</t>
  </si>
  <si>
    <t>Water permeability measured by water flow testing</t>
  </si>
  <si>
    <t>Casting day</t>
  </si>
  <si>
    <t>Cracking day</t>
  </si>
  <si>
    <t>days old at cracking</t>
  </si>
  <si>
    <t>days old at testing</t>
  </si>
  <si>
    <t>mean</t>
  </si>
  <si>
    <t>std</t>
  </si>
  <si>
    <t>COV</t>
  </si>
  <si>
    <t>ADDS</t>
  </si>
  <si>
    <t>deltaW</t>
  </si>
  <si>
    <t>Measuring day</t>
  </si>
  <si>
    <t>days after crack</t>
  </si>
  <si>
    <t>UNHEALED</t>
  </si>
  <si>
    <t>3 months</t>
  </si>
  <si>
    <t>6 months</t>
  </si>
  <si>
    <t>Sealing Efficiency</t>
  </si>
  <si>
    <t>Time (t)</t>
  </si>
  <si>
    <t>deltaH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</si>
  <si>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</t>
    </r>
  </si>
  <si>
    <t>(mm)</t>
  </si>
  <si>
    <t>Healing time at water flow = 0</t>
  </si>
  <si>
    <t>(min)</t>
  </si>
  <si>
    <t>(Lt)</t>
  </si>
  <si>
    <t>(Lt/min)</t>
  </si>
  <si>
    <t>Continues healing or moves to chlorides test?</t>
  </si>
  <si>
    <t>Salt concentration</t>
  </si>
  <si>
    <t>Picture - profile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</si>
  <si>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 (mm)</t>
    </r>
  </si>
  <si>
    <t>deltaH (mm)</t>
  </si>
  <si>
    <t>Basic data</t>
  </si>
  <si>
    <t>Time of exposure</t>
  </si>
  <si>
    <t>Series</t>
  </si>
  <si>
    <t>Sample number</t>
  </si>
  <si>
    <t>REFERENCE SAMPLES</t>
  </si>
  <si>
    <t>ADDITIONED SAMPLES</t>
  </si>
  <si>
    <t>RRT group</t>
  </si>
  <si>
    <t>Crack width measurement REF specimens water permeability test</t>
  </si>
  <si>
    <t>! Distances in µm!</t>
  </si>
  <si>
    <t>MEAN</t>
  </si>
  <si>
    <t>STD</t>
  </si>
  <si>
    <t>Loc 1</t>
  </si>
  <si>
    <t>Loc 2</t>
  </si>
  <si>
    <t>Loc 3</t>
  </si>
  <si>
    <t>Loc 4</t>
  </si>
  <si>
    <t>Loc 5</t>
  </si>
  <si>
    <t>Loc 6</t>
  </si>
  <si>
    <t>general mean</t>
  </si>
  <si>
    <t>general std</t>
  </si>
  <si>
    <t>Mean</t>
  </si>
  <si>
    <t>Min</t>
  </si>
  <si>
    <t>Max</t>
  </si>
  <si>
    <t>∆</t>
  </si>
  <si>
    <t>Crack width measurement ADD(itioned) specimens water permeability test</t>
  </si>
  <si>
    <t>Crack closing efficiency</t>
  </si>
  <si>
    <t>REF - 1</t>
  </si>
  <si>
    <t>REF - 2</t>
  </si>
  <si>
    <t>REF - 3</t>
  </si>
  <si>
    <t>REF - 4</t>
  </si>
  <si>
    <t>REF - 5</t>
  </si>
  <si>
    <t>REF - 6</t>
  </si>
  <si>
    <t>REF - 7</t>
  </si>
  <si>
    <t>REF - 8</t>
  </si>
  <si>
    <t>REF - 9</t>
  </si>
  <si>
    <t>ADDS - 1</t>
  </si>
  <si>
    <t>ADDS - 2</t>
  </si>
  <si>
    <t>ADDS - 3</t>
  </si>
  <si>
    <t>ADDS - 4</t>
  </si>
  <si>
    <t>ADDS - 5</t>
  </si>
  <si>
    <t>ADDS - 6</t>
  </si>
  <si>
    <t>ADDS - 7</t>
  </si>
  <si>
    <t>ADDS - 8</t>
  </si>
  <si>
    <t>ADDS - 9</t>
  </si>
  <si>
    <t>Healing</t>
  </si>
  <si>
    <t>efficiency</t>
  </si>
  <si>
    <t>-</t>
  </si>
  <si>
    <t>Bandinys</t>
  </si>
  <si>
    <t xml:space="preserve">Vamzdžio Ø, mm </t>
  </si>
  <si>
    <t>ΔH</t>
  </si>
  <si>
    <t>ΔT</t>
  </si>
  <si>
    <t>ΔW</t>
  </si>
  <si>
    <t>Bandinio Nr.</t>
  </si>
  <si>
    <t>H1</t>
  </si>
  <si>
    <t>H2</t>
  </si>
  <si>
    <t>H3</t>
  </si>
  <si>
    <t>H4</t>
  </si>
  <si>
    <t>H5</t>
  </si>
  <si>
    <t>H6</t>
  </si>
  <si>
    <t>R1</t>
  </si>
  <si>
    <t>R2</t>
  </si>
  <si>
    <t>R3</t>
  </si>
  <si>
    <t>R4</t>
  </si>
  <si>
    <t>R5</t>
  </si>
  <si>
    <t>R6</t>
  </si>
  <si>
    <t>H7</t>
  </si>
  <si>
    <t>H8</t>
  </si>
  <si>
    <t>H9</t>
  </si>
  <si>
    <t>H10</t>
  </si>
  <si>
    <t>H11</t>
  </si>
  <si>
    <t>H12</t>
  </si>
  <si>
    <t>R7</t>
  </si>
  <si>
    <t>R8</t>
  </si>
  <si>
    <t>R9</t>
  </si>
  <si>
    <t>R10</t>
  </si>
  <si>
    <t>R11</t>
  </si>
  <si>
    <t>R12</t>
  </si>
  <si>
    <t>mm</t>
  </si>
  <si>
    <t>REF - 10</t>
  </si>
  <si>
    <t>REF - 11</t>
  </si>
  <si>
    <t>REF - 12</t>
  </si>
  <si>
    <t>ADDS - 10</t>
  </si>
  <si>
    <t>ADDS - 11</t>
  </si>
  <si>
    <t>ADDS - 12</t>
  </si>
  <si>
    <t>R9 before healing</t>
  </si>
  <si>
    <t>R9 after 1 month</t>
  </si>
  <si>
    <t>measure</t>
  </si>
  <si>
    <t>no measure</t>
  </si>
  <si>
    <t>no test</t>
  </si>
  <si>
    <t>Cracking day Ref</t>
  </si>
  <si>
    <t>Cracking day H</t>
  </si>
  <si>
    <t>1 months</t>
  </si>
  <si>
    <t>Ref</t>
  </si>
  <si>
    <t>RRT 2</t>
  </si>
  <si>
    <t>72 hours</t>
  </si>
  <si>
    <t>chloride tests was made for 6 specimens (3 ref + 3 MgO) after 6 months healing</t>
  </si>
  <si>
    <t>Lab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</si>
</sst>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"/>
    <numFmt numFmtId="167" formatCode="yyyy\-mm\-dd;@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79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7" xfId="0" applyBorder="1"/>
    <xf numFmtId="0" fontId="0" fillId="0" borderId="8" xfId="0" applyBorder="1"/>
    <xf numFmtId="0" fontId="0" fillId="3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6" fillId="5" borderId="0" xfId="0" applyNumberFormat="1" applyFont="1" applyFill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6" borderId="9" xfId="0" applyFont="1" applyFill="1" applyBorder="1"/>
    <xf numFmtId="0" fontId="0" fillId="0" borderId="7" xfId="0" applyBorder="1" applyAlignment="1">
      <alignment horizontal="center" vertical="center"/>
    </xf>
    <xf numFmtId="0" fontId="0" fillId="6" borderId="0" xfId="0" applyFill="1"/>
    <xf numFmtId="0" fontId="0" fillId="6" borderId="1" xfId="0" applyFill="1" applyBorder="1"/>
    <xf numFmtId="0" fontId="2" fillId="6" borderId="1" xfId="0" applyFont="1" applyFill="1" applyBorder="1" applyAlignment="1">
      <alignment horizontal="center" vertical="center"/>
    </xf>
    <xf numFmtId="1" fontId="0" fillId="6" borderId="12" xfId="0" applyNumberFormat="1" applyFill="1" applyBorder="1" applyAlignment="1">
      <alignment horizontal="center" vertical="center"/>
    </xf>
    <xf numFmtId="1" fontId="0" fillId="6" borderId="4" xfId="0" applyNumberFormat="1" applyFill="1" applyBorder="1" applyAlignment="1">
      <alignment horizontal="center" vertical="center"/>
    </xf>
    <xf numFmtId="0" fontId="0" fillId="6" borderId="4" xfId="0" applyFill="1" applyBorder="1"/>
    <xf numFmtId="0" fontId="2" fillId="7" borderId="4" xfId="0" applyFont="1" applyFill="1" applyBorder="1" applyAlignment="1">
      <alignment horizontal="center" vertical="center"/>
    </xf>
    <xf numFmtId="1" fontId="0" fillId="7" borderId="12" xfId="0" applyNumberFormat="1" applyFill="1" applyBorder="1" applyAlignment="1">
      <alignment horizontal="center" vertical="center"/>
    </xf>
    <xf numFmtId="1" fontId="0" fillId="7" borderId="4" xfId="0" applyNumberForma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" fontId="0" fillId="8" borderId="12" xfId="0" applyNumberFormat="1" applyFill="1" applyBorder="1" applyAlignment="1">
      <alignment horizontal="center" vertical="center"/>
    </xf>
    <xf numFmtId="1" fontId="0" fillId="8" borderId="4" xfId="0" applyNumberForma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4" xfId="0" applyNumberFormat="1" applyFill="1" applyBorder="1" applyAlignment="1">
      <alignment horizontal="center" vertical="center"/>
    </xf>
    <xf numFmtId="0" fontId="0" fillId="6" borderId="2" xfId="0" applyFill="1" applyBorder="1"/>
    <xf numFmtId="0" fontId="2" fillId="3" borderId="4" xfId="0" applyFon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0" fontId="2" fillId="10" borderId="9" xfId="0" applyFont="1" applyFill="1" applyBorder="1"/>
    <xf numFmtId="0" fontId="2" fillId="6" borderId="4" xfId="0" applyFont="1" applyFill="1" applyBorder="1" applyAlignment="1">
      <alignment horizontal="center" vertical="center"/>
    </xf>
    <xf numFmtId="0" fontId="2" fillId="11" borderId="9" xfId="0" applyFont="1" applyFill="1" applyBorder="1"/>
    <xf numFmtId="0" fontId="6" fillId="0" borderId="0" xfId="0" applyFont="1"/>
    <xf numFmtId="164" fontId="6" fillId="0" borderId="0" xfId="0" applyNumberFormat="1" applyFont="1" applyFill="1" applyBorder="1"/>
    <xf numFmtId="0" fontId="6" fillId="0" borderId="0" xfId="0" applyFont="1" applyFill="1" applyBorder="1"/>
    <xf numFmtId="0" fontId="2" fillId="8" borderId="2" xfId="0" applyFon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2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7" borderId="9" xfId="0" applyFont="1" applyFill="1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7" borderId="0" xfId="0" applyFill="1"/>
    <xf numFmtId="0" fontId="0" fillId="7" borderId="1" xfId="0" applyFill="1" applyBorder="1"/>
    <xf numFmtId="0" fontId="0" fillId="7" borderId="4" xfId="0" applyFill="1" applyBorder="1"/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7" borderId="2" xfId="0" applyFill="1" applyBorder="1"/>
    <xf numFmtId="0" fontId="2" fillId="12" borderId="9" xfId="0" applyFont="1" applyFill="1" applyBorder="1"/>
    <xf numFmtId="0" fontId="2" fillId="8" borderId="9" xfId="0" applyFont="1" applyFill="1" applyBorder="1"/>
    <xf numFmtId="0" fontId="0" fillId="8" borderId="0" xfId="0" applyFill="1"/>
    <xf numFmtId="0" fontId="0" fillId="8" borderId="1" xfId="0" applyFill="1" applyBorder="1"/>
    <xf numFmtId="0" fontId="0" fillId="8" borderId="4" xfId="0" applyFill="1" applyBorder="1"/>
    <xf numFmtId="0" fontId="0" fillId="8" borderId="2" xfId="0" applyFill="1" applyBorder="1"/>
    <xf numFmtId="0" fontId="2" fillId="13" borderId="9" xfId="0" applyFont="1" applyFill="1" applyBorder="1"/>
    <xf numFmtId="0" fontId="2" fillId="2" borderId="9" xfId="0" applyFont="1" applyFill="1" applyBorder="1"/>
    <xf numFmtId="0" fontId="0" fillId="2" borderId="0" xfId="0" applyFill="1"/>
    <xf numFmtId="0" fontId="0" fillId="2" borderId="1" xfId="0" applyFill="1" applyBorder="1"/>
    <xf numFmtId="0" fontId="0" fillId="2" borderId="4" xfId="0" applyFill="1" applyBorder="1"/>
    <xf numFmtId="0" fontId="0" fillId="2" borderId="2" xfId="0" applyFill="1" applyBorder="1"/>
    <xf numFmtId="0" fontId="2" fillId="14" borderId="9" xfId="0" applyFont="1" applyFill="1" applyBorder="1"/>
    <xf numFmtId="0" fontId="2" fillId="9" borderId="9" xfId="0" applyFont="1" applyFill="1" applyBorder="1"/>
    <xf numFmtId="0" fontId="0" fillId="9" borderId="0" xfId="0" applyFill="1"/>
    <xf numFmtId="0" fontId="0" fillId="9" borderId="1" xfId="0" applyFill="1" applyBorder="1"/>
    <xf numFmtId="0" fontId="0" fillId="9" borderId="4" xfId="0" applyFill="1" applyBorder="1"/>
    <xf numFmtId="0" fontId="0" fillId="9" borderId="2" xfId="0" applyFill="1" applyBorder="1"/>
    <xf numFmtId="0" fontId="2" fillId="15" borderId="9" xfId="0" applyFont="1" applyFill="1" applyBorder="1"/>
    <xf numFmtId="0" fontId="2" fillId="3" borderId="9" xfId="0" applyFont="1" applyFill="1" applyBorder="1"/>
    <xf numFmtId="0" fontId="0" fillId="3" borderId="0" xfId="0" applyFill="1"/>
    <xf numFmtId="0" fontId="0" fillId="3" borderId="1" xfId="0" applyFill="1" applyBorder="1"/>
    <xf numFmtId="0" fontId="0" fillId="3" borderId="4" xfId="0" applyFill="1" applyBorder="1"/>
    <xf numFmtId="0" fontId="0" fillId="3" borderId="2" xfId="0" applyFill="1" applyBorder="1"/>
    <xf numFmtId="0" fontId="2" fillId="16" borderId="9" xfId="0" applyFont="1" applyFill="1" applyBorder="1"/>
    <xf numFmtId="0" fontId="2" fillId="0" borderId="0" xfId="0" applyFont="1" applyFill="1" applyBorder="1"/>
    <xf numFmtId="14" fontId="0" fillId="4" borderId="9" xfId="0" applyNumberForma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right"/>
    </xf>
    <xf numFmtId="0" fontId="2" fillId="7" borderId="9" xfId="0" applyFont="1" applyFill="1" applyBorder="1" applyAlignment="1">
      <alignment horizontal="right"/>
    </xf>
    <xf numFmtId="0" fontId="2" fillId="6" borderId="9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9" borderId="9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10" fontId="0" fillId="3" borderId="4" xfId="1" applyNumberFormat="1" applyFont="1" applyFill="1" applyBorder="1" applyAlignment="1">
      <alignment horizontal="center"/>
    </xf>
    <xf numFmtId="10" fontId="0" fillId="3" borderId="4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0" fontId="0" fillId="0" borderId="0" xfId="0"/>
    <xf numFmtId="0" fontId="6" fillId="0" borderId="0" xfId="0" applyFont="1"/>
    <xf numFmtId="0" fontId="2" fillId="8" borderId="9" xfId="0" applyFont="1" applyFill="1" applyBorder="1"/>
    <xf numFmtId="0" fontId="0" fillId="8" borderId="0" xfId="0" applyFill="1"/>
    <xf numFmtId="0" fontId="0" fillId="8" borderId="1" xfId="0" applyFill="1" applyBorder="1"/>
    <xf numFmtId="0" fontId="0" fillId="8" borderId="4" xfId="0" applyFill="1" applyBorder="1"/>
    <xf numFmtId="0" fontId="0" fillId="8" borderId="2" xfId="0" applyFill="1" applyBorder="1"/>
    <xf numFmtId="0" fontId="2" fillId="13" borderId="9" xfId="0" applyFont="1" applyFill="1" applyBorder="1"/>
    <xf numFmtId="0" fontId="2" fillId="8" borderId="9" xfId="0" applyFont="1" applyFill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17" borderId="9" xfId="0" applyFont="1" applyFill="1" applyBorder="1" applyAlignment="1">
      <alignment horizontal="center"/>
    </xf>
    <xf numFmtId="0" fontId="13" fillId="17" borderId="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6" fontId="0" fillId="17" borderId="0" xfId="0" applyNumberFormat="1" applyFill="1" applyAlignment="1"/>
    <xf numFmtId="0" fontId="0" fillId="0" borderId="9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165" fontId="0" fillId="0" borderId="9" xfId="0" applyNumberFormat="1" applyFill="1" applyBorder="1" applyAlignment="1">
      <alignment horizontal="center"/>
    </xf>
    <xf numFmtId="166" fontId="0" fillId="0" borderId="9" xfId="0" applyNumberFormat="1" applyFill="1" applyBorder="1" applyAlignment="1">
      <alignment horizontal="center"/>
    </xf>
    <xf numFmtId="167" fontId="0" fillId="4" borderId="1" xfId="0" applyNumberFormat="1" applyFill="1" applyBorder="1" applyAlignment="1">
      <alignment horizontal="center" vertical="center"/>
    </xf>
    <xf numFmtId="167" fontId="0" fillId="4" borderId="9" xfId="0" applyNumberForma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2" fontId="0" fillId="7" borderId="13" xfId="0" applyNumberFormat="1" applyFill="1" applyBorder="1" applyAlignment="1">
      <alignment horizontal="center" vertical="center"/>
    </xf>
    <xf numFmtId="2" fontId="0" fillId="8" borderId="12" xfId="0" applyNumberFormat="1" applyFill="1" applyBorder="1" applyAlignment="1">
      <alignment horizontal="center" vertical="center"/>
    </xf>
    <xf numFmtId="2" fontId="0" fillId="8" borderId="13" xfId="0" applyNumberFormat="1" applyFill="1" applyBorder="1" applyAlignment="1">
      <alignment horizontal="center" vertical="center"/>
    </xf>
    <xf numFmtId="2" fontId="0" fillId="9" borderId="12" xfId="0" applyNumberFormat="1" applyFill="1" applyBorder="1" applyAlignment="1">
      <alignment horizontal="center" vertical="center"/>
    </xf>
    <xf numFmtId="2" fontId="0" fillId="9" borderId="13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2" fontId="0" fillId="6" borderId="13" xfId="0" applyNumberFormat="1" applyFill="1" applyBorder="1" applyAlignment="1">
      <alignment horizontal="center" vertical="center"/>
    </xf>
    <xf numFmtId="2" fontId="0" fillId="8" borderId="14" xfId="0" applyNumberFormat="1" applyFill="1" applyBorder="1" applyAlignment="1">
      <alignment horizontal="center" vertical="center"/>
    </xf>
    <xf numFmtId="2" fontId="0" fillId="8" borderId="15" xfId="0" applyNumberForma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2" fontId="0" fillId="7" borderId="4" xfId="0" applyNumberFormat="1" applyFill="1" applyBorder="1" applyAlignment="1">
      <alignment horizontal="center" vertical="center"/>
    </xf>
    <xf numFmtId="2" fontId="0" fillId="8" borderId="4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9" borderId="4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8" borderId="2" xfId="0" applyNumberFormat="1" applyFill="1" applyBorder="1" applyAlignment="1">
      <alignment horizontal="center" vertical="center"/>
    </xf>
    <xf numFmtId="0" fontId="0" fillId="18" borderId="4" xfId="0" applyFill="1" applyBorder="1" applyAlignment="1">
      <alignment horizontal="center"/>
    </xf>
    <xf numFmtId="0" fontId="0" fillId="18" borderId="0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10" fontId="0" fillId="18" borderId="4" xfId="0" applyNumberFormat="1" applyFill="1" applyBorder="1" applyAlignment="1">
      <alignment horizontal="center"/>
    </xf>
    <xf numFmtId="2" fontId="6" fillId="0" borderId="8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/>
    </xf>
    <xf numFmtId="0" fontId="0" fillId="18" borderId="0" xfId="0" applyFill="1"/>
    <xf numFmtId="166" fontId="0" fillId="3" borderId="9" xfId="0" applyNumberFormat="1" applyFill="1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/>
    <xf numFmtId="0" fontId="13" fillId="17" borderId="0" xfId="0" applyFont="1" applyFill="1" applyBorder="1" applyAlignment="1">
      <alignment horizontal="center"/>
    </xf>
    <xf numFmtId="166" fontId="13" fillId="17" borderId="0" xfId="0" applyNumberFormat="1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 vertical="center"/>
    </xf>
    <xf numFmtId="166" fontId="0" fillId="17" borderId="0" xfId="0" applyNumberForma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66" fontId="0" fillId="0" borderId="0" xfId="0" applyNumberFormat="1" applyFill="1" applyBorder="1" applyAlignment="1"/>
    <xf numFmtId="14" fontId="0" fillId="0" borderId="0" xfId="0" applyNumberFormat="1" applyFill="1" applyBorder="1" applyAlignment="1">
      <alignment horizontal="center" vertical="center"/>
    </xf>
    <xf numFmtId="0" fontId="7" fillId="0" borderId="0" xfId="0" applyFont="1" applyFill="1" applyBorder="1"/>
    <xf numFmtId="0" fontId="15" fillId="0" borderId="0" xfId="0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10" fontId="0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6" fontId="13" fillId="3" borderId="9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6" fontId="13" fillId="2" borderId="9" xfId="0" applyNumberFormat="1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3" fillId="18" borderId="9" xfId="0" applyNumberFormat="1" applyFont="1" applyFill="1" applyBorder="1" applyAlignment="1">
      <alignment horizontal="center"/>
    </xf>
    <xf numFmtId="166" fontId="13" fillId="18" borderId="9" xfId="0" applyNumberFormat="1" applyFont="1" applyFill="1" applyBorder="1" applyAlignment="1">
      <alignment horizontal="center"/>
    </xf>
    <xf numFmtId="166" fontId="13" fillId="18" borderId="0" xfId="0" applyNumberFormat="1" applyFont="1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9" fontId="0" fillId="6" borderId="10" xfId="1" applyFont="1" applyFill="1" applyBorder="1" applyAlignment="1">
      <alignment horizontal="center" vertical="center"/>
    </xf>
    <xf numFmtId="9" fontId="0" fillId="6" borderId="12" xfId="1" applyFont="1" applyFill="1" applyBorder="1" applyAlignment="1">
      <alignment horizontal="center" vertical="center"/>
    </xf>
    <xf numFmtId="9" fontId="0" fillId="6" borderId="4" xfId="1" applyFont="1" applyFill="1" applyBorder="1" applyAlignment="1">
      <alignment horizontal="center" vertical="center"/>
    </xf>
    <xf numFmtId="9" fontId="0" fillId="7" borderId="12" xfId="1" applyFont="1" applyFill="1" applyBorder="1" applyAlignment="1">
      <alignment horizontal="center" vertical="center"/>
    </xf>
    <xf numFmtId="9" fontId="0" fillId="7" borderId="4" xfId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2" fillId="0" borderId="9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8CBA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jpeg"/><Relationship Id="rId3" Type="http://schemas.openxmlformats.org/officeDocument/2006/relationships/image" Target="../media/image6.jpeg"/><Relationship Id="rId7" Type="http://schemas.openxmlformats.org/officeDocument/2006/relationships/image" Target="../media/image10.jpeg"/><Relationship Id="rId2" Type="http://schemas.openxmlformats.org/officeDocument/2006/relationships/image" Target="../media/image1.png"/><Relationship Id="rId1" Type="http://schemas.openxmlformats.org/officeDocument/2006/relationships/image" Target="../media/image5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0</xdr:row>
      <xdr:rowOff>0</xdr:rowOff>
    </xdr:from>
    <xdr:to>
      <xdr:col>10</xdr:col>
      <xdr:colOff>351971</xdr:colOff>
      <xdr:row>5</xdr:row>
      <xdr:rowOff>163326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946900" y="0"/>
          <a:ext cx="2104571" cy="1422214"/>
        </a:xfrm>
        <a:prstGeom prst="rect">
          <a:avLst/>
        </a:prstGeom>
      </xdr:spPr>
    </xdr:pic>
    <xdr:clientData/>
  </xdr:twoCellAnchor>
  <xdr:twoCellAnchor editAs="oneCell">
    <xdr:from>
      <xdr:col>16</xdr:col>
      <xdr:colOff>176893</xdr:colOff>
      <xdr:row>32</xdr:row>
      <xdr:rowOff>149678</xdr:rowOff>
    </xdr:from>
    <xdr:to>
      <xdr:col>19</xdr:col>
      <xdr:colOff>780369</xdr:colOff>
      <xdr:row>44</xdr:row>
      <xdr:rowOff>154440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036" y="6572249"/>
          <a:ext cx="3048000" cy="2286000"/>
        </a:xfrm>
        <a:prstGeom prst="rect">
          <a:avLst/>
        </a:prstGeom>
      </xdr:spPr>
    </xdr:pic>
    <xdr:clientData/>
  </xdr:twoCellAnchor>
  <xdr:twoCellAnchor editAs="oneCell">
    <xdr:from>
      <xdr:col>11</xdr:col>
      <xdr:colOff>81643</xdr:colOff>
      <xdr:row>32</xdr:row>
      <xdr:rowOff>176893</xdr:rowOff>
    </xdr:from>
    <xdr:to>
      <xdr:col>15</xdr:col>
      <xdr:colOff>571500</xdr:colOff>
      <xdr:row>45</xdr:row>
      <xdr:rowOff>9525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7929" y="6599464"/>
          <a:ext cx="3048000" cy="228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716643</xdr:colOff>
      <xdr:row>0</xdr:row>
      <xdr:rowOff>0</xdr:rowOff>
    </xdr:from>
    <xdr:to>
      <xdr:col>10</xdr:col>
      <xdr:colOff>344714</xdr:colOff>
      <xdr:row>6</xdr:row>
      <xdr:rowOff>11607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948714" y="0"/>
          <a:ext cx="2104571" cy="14539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707571</xdr:colOff>
      <xdr:row>1</xdr:row>
      <xdr:rowOff>172357</xdr:rowOff>
    </xdr:from>
    <xdr:to>
      <xdr:col>13</xdr:col>
      <xdr:colOff>294382</xdr:colOff>
      <xdr:row>9</xdr:row>
      <xdr:rowOff>157159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2928" y="172357"/>
          <a:ext cx="2426167" cy="1672088"/>
        </a:xfrm>
        <a:prstGeom prst="rect">
          <a:avLst/>
        </a:prstGeom>
      </xdr:spPr>
    </xdr:pic>
    <xdr:clientData/>
  </xdr:twoCellAnchor>
  <xdr:twoCellAnchor>
    <xdr:from>
      <xdr:col>11</xdr:col>
      <xdr:colOff>290286</xdr:colOff>
      <xdr:row>1</xdr:row>
      <xdr:rowOff>290286</xdr:rowOff>
    </xdr:from>
    <xdr:to>
      <xdr:col>12</xdr:col>
      <xdr:colOff>54428</xdr:colOff>
      <xdr:row>2</xdr:row>
      <xdr:rowOff>9072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>
          <a:off x="7864929" y="290286"/>
          <a:ext cx="816428" cy="18143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489855</xdr:colOff>
      <xdr:row>1</xdr:row>
      <xdr:rowOff>0</xdr:rowOff>
    </xdr:from>
    <xdr:ext cx="457048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8064498" y="0"/>
          <a:ext cx="4570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Φ</a:t>
          </a:r>
          <a:r>
            <a:rPr lang="es-ES" sz="1100" b="1" baseline="-25000"/>
            <a:t>int </a:t>
          </a:r>
        </a:p>
      </xdr:txBody>
    </xdr:sp>
    <xdr:clientData/>
  </xdr:oneCellAnchor>
  <xdr:twoCellAnchor>
    <xdr:from>
      <xdr:col>11</xdr:col>
      <xdr:colOff>215900</xdr:colOff>
      <xdr:row>2</xdr:row>
      <xdr:rowOff>224971</xdr:rowOff>
    </xdr:from>
    <xdr:to>
      <xdr:col>11</xdr:col>
      <xdr:colOff>226785</xdr:colOff>
      <xdr:row>5</xdr:row>
      <xdr:rowOff>72571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>
          <a:off x="7790543" y="524328"/>
          <a:ext cx="10885" cy="50981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1050471</xdr:colOff>
      <xdr:row>3</xdr:row>
      <xdr:rowOff>70756</xdr:rowOff>
    </xdr:from>
    <xdr:ext cx="387029" cy="264560"/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8625114" y="669470"/>
          <a:ext cx="38702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Δ</a:t>
          </a:r>
          <a:r>
            <a:rPr lang="es-ES" sz="1100" b="1"/>
            <a:t>H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152398</xdr:colOff>
      <xdr:row>11</xdr:row>
      <xdr:rowOff>287097</xdr:rowOff>
    </xdr:from>
    <xdr:to>
      <xdr:col>20</xdr:col>
      <xdr:colOff>604597</xdr:colOff>
      <xdr:row>17</xdr:row>
      <xdr:rowOff>200507</xdr:rowOff>
    </xdr:to>
    <xdr:sp macro="" textlink="">
      <xdr:nvSpPr>
        <xdr:cNvPr id="16" name="Forma libre: forma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20097171" y="1730279"/>
          <a:ext cx="1212274" cy="1645228"/>
        </a:xfrm>
        <a:custGeom>
          <a:avLst/>
          <a:gdLst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144925 w 1202652"/>
            <a:gd name="connsiteY2" fmla="*/ 307879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2530379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0" fmla="*/ 19243 w 1212274"/>
            <a:gd name="connsiteY0" fmla="*/ 2530379 h 3001819"/>
            <a:gd name="connsiteX1" fmla="*/ 0 w 1212274"/>
            <a:gd name="connsiteY1" fmla="*/ 0 h 3001819"/>
            <a:gd name="connsiteX2" fmla="*/ 1212274 w 1212274"/>
            <a:gd name="connsiteY2" fmla="*/ 465871 h 3001819"/>
            <a:gd name="connsiteX3" fmla="*/ 1202652 w 1212274"/>
            <a:gd name="connsiteY3" fmla="*/ 3001819 h 3001819"/>
            <a:gd name="connsiteX4" fmla="*/ 19243 w 1212274"/>
            <a:gd name="connsiteY4" fmla="*/ 2530379 h 30018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212274" h="3001819">
              <a:moveTo>
                <a:pt x="19243" y="2530379"/>
              </a:moveTo>
              <a:lnTo>
                <a:pt x="0" y="0"/>
              </a:lnTo>
              <a:lnTo>
                <a:pt x="1212274" y="465871"/>
              </a:lnTo>
              <a:cubicBezTo>
                <a:pt x="1209067" y="1311187"/>
                <a:pt x="1205859" y="2156503"/>
                <a:pt x="1202652" y="3001819"/>
              </a:cubicBezTo>
              <a:lnTo>
                <a:pt x="19243" y="2530379"/>
              </a:lnTo>
              <a:close/>
            </a:path>
          </a:pathLst>
        </a:custGeom>
        <a:solidFill>
          <a:srgbClr val="F8CBAD">
            <a:alpha val="50196"/>
          </a:srgb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3</xdr:col>
      <xdr:colOff>798286</xdr:colOff>
      <xdr:row>4</xdr:row>
      <xdr:rowOff>61685</xdr:rowOff>
    </xdr:from>
    <xdr:to>
      <xdr:col>4</xdr:col>
      <xdr:colOff>234043</xdr:colOff>
      <xdr:row>8</xdr:row>
      <xdr:rowOff>249742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4736874" y="1223735"/>
          <a:ext cx="497794" cy="1350107"/>
          <a:chOff x="3213100" y="1039586"/>
          <a:chExt cx="469900" cy="1349200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/>
        </xdr:nvSpPr>
        <xdr:spPr>
          <a:xfrm>
            <a:off x="3213100" y="1039586"/>
            <a:ext cx="469900" cy="1320800"/>
          </a:xfrm>
          <a:prstGeom prst="rect">
            <a:avLst/>
          </a:prstGeom>
          <a:blipFill>
            <a:blip xmlns:r="http://schemas.openxmlformats.org/officeDocument/2006/relationships" r:embed="rId1"/>
            <a:tile tx="0" ty="0" sx="100000" sy="100000" flip="none" algn="tl"/>
          </a:blip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4" name="Forma libre: forma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>
            <a:off x="3227162" y="1055914"/>
            <a:ext cx="71210" cy="1332872"/>
          </a:xfrm>
          <a:custGeom>
            <a:avLst/>
            <a:gdLst>
              <a:gd name="connsiteX0" fmla="*/ 9525 w 85789"/>
              <a:gd name="connsiteY0" fmla="*/ 1341185 h 1356884"/>
              <a:gd name="connsiteX1" fmla="*/ 9525 w 85789"/>
              <a:gd name="connsiteY1" fmla="*/ 13127 h 1356884"/>
              <a:gd name="connsiteX2" fmla="*/ 85725 w 85789"/>
              <a:gd name="connsiteY2" fmla="*/ 698927 h 1356884"/>
              <a:gd name="connsiteX3" fmla="*/ 9525 w 85789"/>
              <a:gd name="connsiteY3" fmla="*/ 1341185 h 135688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85789" h="1356884">
                <a:moveTo>
                  <a:pt x="9525" y="1341185"/>
                </a:moveTo>
                <a:cubicBezTo>
                  <a:pt x="-3175" y="1226885"/>
                  <a:pt x="-3175" y="120170"/>
                  <a:pt x="9525" y="13127"/>
                </a:cubicBezTo>
                <a:cubicBezTo>
                  <a:pt x="22225" y="-93916"/>
                  <a:pt x="83306" y="482422"/>
                  <a:pt x="85725" y="698927"/>
                </a:cubicBezTo>
                <a:cubicBezTo>
                  <a:pt x="88144" y="915432"/>
                  <a:pt x="22225" y="1455485"/>
                  <a:pt x="9525" y="1341185"/>
                </a:cubicBezTo>
                <a:close/>
              </a:path>
            </a:pathLst>
          </a:custGeom>
          <a:solidFill>
            <a:srgbClr val="FFFFFF">
              <a:alpha val="69804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5" name="Forma libre: forma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 rot="19139094">
            <a:off x="3227288" y="1598880"/>
            <a:ext cx="186302" cy="186692"/>
          </a:xfrm>
          <a:custGeom>
            <a:avLst/>
            <a:gdLst>
              <a:gd name="connsiteX0" fmla="*/ 39460 w 355146"/>
              <a:gd name="connsiteY0" fmla="*/ 906 h 114925"/>
              <a:gd name="connsiteX1" fmla="*/ 355146 w 355146"/>
              <a:gd name="connsiteY1" fmla="*/ 113392 h 114925"/>
              <a:gd name="connsiteX2" fmla="*/ 39460 w 355146"/>
              <a:gd name="connsiteY2" fmla="*/ 62592 h 114925"/>
              <a:gd name="connsiteX3" fmla="*/ 39460 w 355146"/>
              <a:gd name="connsiteY3" fmla="*/ 906 h 114925"/>
              <a:gd name="connsiteX0" fmla="*/ 76369 w 392055"/>
              <a:gd name="connsiteY0" fmla="*/ 1399 h 115195"/>
              <a:gd name="connsiteX1" fmla="*/ 392055 w 392055"/>
              <a:gd name="connsiteY1" fmla="*/ 113885 h 115195"/>
              <a:gd name="connsiteX2" fmla="*/ 23405 w 392055"/>
              <a:gd name="connsiteY2" fmla="*/ 54173 h 115195"/>
              <a:gd name="connsiteX3" fmla="*/ 76369 w 392055"/>
              <a:gd name="connsiteY3" fmla="*/ 1399 h 115195"/>
              <a:gd name="connsiteX0" fmla="*/ 70804 w 333399"/>
              <a:gd name="connsiteY0" fmla="*/ 2124 h 129645"/>
              <a:gd name="connsiteX1" fmla="*/ 333399 w 333399"/>
              <a:gd name="connsiteY1" fmla="*/ 128518 h 129645"/>
              <a:gd name="connsiteX2" fmla="*/ 17840 w 333399"/>
              <a:gd name="connsiteY2" fmla="*/ 54898 h 129645"/>
              <a:gd name="connsiteX3" fmla="*/ 70804 w 333399"/>
              <a:gd name="connsiteY3" fmla="*/ 2124 h 129645"/>
              <a:gd name="connsiteX0" fmla="*/ 70804 w 333447"/>
              <a:gd name="connsiteY0" fmla="*/ 2124 h 129645"/>
              <a:gd name="connsiteX1" fmla="*/ 333399 w 333447"/>
              <a:gd name="connsiteY1" fmla="*/ 128518 h 129645"/>
              <a:gd name="connsiteX2" fmla="*/ 17840 w 333447"/>
              <a:gd name="connsiteY2" fmla="*/ 54898 h 129645"/>
              <a:gd name="connsiteX3" fmla="*/ 70804 w 333447"/>
              <a:gd name="connsiteY3" fmla="*/ 2124 h 129645"/>
              <a:gd name="connsiteX0" fmla="*/ 70804 w 333447"/>
              <a:gd name="connsiteY0" fmla="*/ 2124 h 129147"/>
              <a:gd name="connsiteX1" fmla="*/ 333399 w 333447"/>
              <a:gd name="connsiteY1" fmla="*/ 128518 h 129147"/>
              <a:gd name="connsiteX2" fmla="*/ 17840 w 333447"/>
              <a:gd name="connsiteY2" fmla="*/ 54898 h 129147"/>
              <a:gd name="connsiteX3" fmla="*/ 70804 w 333447"/>
              <a:gd name="connsiteY3" fmla="*/ 2124 h 129147"/>
              <a:gd name="connsiteX0" fmla="*/ 173411 w 318401"/>
              <a:gd name="connsiteY0" fmla="*/ 1507 h 154866"/>
              <a:gd name="connsiteX1" fmla="*/ 318295 w 318401"/>
              <a:gd name="connsiteY1" fmla="*/ 154193 h 154866"/>
              <a:gd name="connsiteX2" fmla="*/ 2736 w 318401"/>
              <a:gd name="connsiteY2" fmla="*/ 80573 h 154866"/>
              <a:gd name="connsiteX3" fmla="*/ 173411 w 318401"/>
              <a:gd name="connsiteY3" fmla="*/ 1507 h 154866"/>
              <a:gd name="connsiteX0" fmla="*/ 173411 w 320897"/>
              <a:gd name="connsiteY0" fmla="*/ 1507 h 154866"/>
              <a:gd name="connsiteX1" fmla="*/ 318295 w 320897"/>
              <a:gd name="connsiteY1" fmla="*/ 154193 h 154866"/>
              <a:gd name="connsiteX2" fmla="*/ 2736 w 320897"/>
              <a:gd name="connsiteY2" fmla="*/ 80573 h 154866"/>
              <a:gd name="connsiteX3" fmla="*/ 173411 w 320897"/>
              <a:gd name="connsiteY3" fmla="*/ 1507 h 154866"/>
              <a:gd name="connsiteX0" fmla="*/ 173411 w 320897"/>
              <a:gd name="connsiteY0" fmla="*/ 1507 h 159751"/>
              <a:gd name="connsiteX1" fmla="*/ 318295 w 320897"/>
              <a:gd name="connsiteY1" fmla="*/ 154193 h 159751"/>
              <a:gd name="connsiteX2" fmla="*/ 2736 w 320897"/>
              <a:gd name="connsiteY2" fmla="*/ 80573 h 159751"/>
              <a:gd name="connsiteX3" fmla="*/ 173411 w 320897"/>
              <a:gd name="connsiteY3" fmla="*/ 1507 h 15975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320897" h="159751">
                <a:moveTo>
                  <a:pt x="173411" y="1507"/>
                </a:moveTo>
                <a:cubicBezTo>
                  <a:pt x="226004" y="13777"/>
                  <a:pt x="339471" y="73533"/>
                  <a:pt x="318295" y="154193"/>
                </a:cubicBezTo>
                <a:cubicBezTo>
                  <a:pt x="187650" y="180546"/>
                  <a:pt x="26883" y="106021"/>
                  <a:pt x="2736" y="80573"/>
                </a:cubicBezTo>
                <a:cubicBezTo>
                  <a:pt x="-21411" y="55125"/>
                  <a:pt x="120818" y="-10763"/>
                  <a:pt x="173411" y="1507"/>
                </a:cubicBezTo>
                <a:close/>
              </a:path>
            </a:pathLst>
          </a:custGeom>
          <a:solidFill>
            <a:srgbClr val="FFFFFF">
              <a:alpha val="69804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</xdr:grpSp>
    <xdr:clientData/>
  </xdr:twoCellAnchor>
  <xdr:twoCellAnchor>
    <xdr:from>
      <xdr:col>4</xdr:col>
      <xdr:colOff>293915</xdr:colOff>
      <xdr:row>4</xdr:row>
      <xdr:rowOff>31474</xdr:rowOff>
    </xdr:from>
    <xdr:to>
      <xdr:col>5</xdr:col>
      <xdr:colOff>1815</xdr:colOff>
      <xdr:row>8</xdr:row>
      <xdr:rowOff>219531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/>
      </xdr:nvGrpSpPr>
      <xdr:grpSpPr>
        <a:xfrm rot="10800000">
          <a:off x="5294540" y="1193524"/>
          <a:ext cx="522288" cy="1350107"/>
          <a:chOff x="3213100" y="1039586"/>
          <a:chExt cx="469900" cy="1349200"/>
        </a:xfrm>
      </xdr:grpSpPr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/>
        </xdr:nvSpPr>
        <xdr:spPr>
          <a:xfrm>
            <a:off x="3213100" y="1039586"/>
            <a:ext cx="469900" cy="1320800"/>
          </a:xfrm>
          <a:prstGeom prst="rect">
            <a:avLst/>
          </a:prstGeom>
          <a:blipFill>
            <a:blip xmlns:r="http://schemas.openxmlformats.org/officeDocument/2006/relationships" r:embed="rId1"/>
            <a:tile tx="0" ty="0" sx="100000" sy="100000" flip="none" algn="tl"/>
          </a:blip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8" name="Forma libre: forma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/>
        </xdr:nvSpPr>
        <xdr:spPr>
          <a:xfrm>
            <a:off x="3227162" y="1055914"/>
            <a:ext cx="71210" cy="1332872"/>
          </a:xfrm>
          <a:custGeom>
            <a:avLst/>
            <a:gdLst>
              <a:gd name="connsiteX0" fmla="*/ 9525 w 85789"/>
              <a:gd name="connsiteY0" fmla="*/ 1341185 h 1356884"/>
              <a:gd name="connsiteX1" fmla="*/ 9525 w 85789"/>
              <a:gd name="connsiteY1" fmla="*/ 13127 h 1356884"/>
              <a:gd name="connsiteX2" fmla="*/ 85725 w 85789"/>
              <a:gd name="connsiteY2" fmla="*/ 698927 h 1356884"/>
              <a:gd name="connsiteX3" fmla="*/ 9525 w 85789"/>
              <a:gd name="connsiteY3" fmla="*/ 1341185 h 135688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85789" h="1356884">
                <a:moveTo>
                  <a:pt x="9525" y="1341185"/>
                </a:moveTo>
                <a:cubicBezTo>
                  <a:pt x="-3175" y="1226885"/>
                  <a:pt x="-3175" y="120170"/>
                  <a:pt x="9525" y="13127"/>
                </a:cubicBezTo>
                <a:cubicBezTo>
                  <a:pt x="22225" y="-93916"/>
                  <a:pt x="83306" y="482422"/>
                  <a:pt x="85725" y="698927"/>
                </a:cubicBezTo>
                <a:cubicBezTo>
                  <a:pt x="88144" y="915432"/>
                  <a:pt x="22225" y="1455485"/>
                  <a:pt x="9525" y="1341185"/>
                </a:cubicBezTo>
                <a:close/>
              </a:path>
            </a:pathLst>
          </a:custGeom>
          <a:solidFill>
            <a:srgbClr val="FFFFFF">
              <a:alpha val="60000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9" name="Forma libre: forma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/>
        </xdr:nvSpPr>
        <xdr:spPr>
          <a:xfrm rot="19139094">
            <a:off x="3227288" y="1598880"/>
            <a:ext cx="186302" cy="186692"/>
          </a:xfrm>
          <a:custGeom>
            <a:avLst/>
            <a:gdLst>
              <a:gd name="connsiteX0" fmla="*/ 39460 w 355146"/>
              <a:gd name="connsiteY0" fmla="*/ 906 h 114925"/>
              <a:gd name="connsiteX1" fmla="*/ 355146 w 355146"/>
              <a:gd name="connsiteY1" fmla="*/ 113392 h 114925"/>
              <a:gd name="connsiteX2" fmla="*/ 39460 w 355146"/>
              <a:gd name="connsiteY2" fmla="*/ 62592 h 114925"/>
              <a:gd name="connsiteX3" fmla="*/ 39460 w 355146"/>
              <a:gd name="connsiteY3" fmla="*/ 906 h 114925"/>
              <a:gd name="connsiteX0" fmla="*/ 76369 w 392055"/>
              <a:gd name="connsiteY0" fmla="*/ 1399 h 115195"/>
              <a:gd name="connsiteX1" fmla="*/ 392055 w 392055"/>
              <a:gd name="connsiteY1" fmla="*/ 113885 h 115195"/>
              <a:gd name="connsiteX2" fmla="*/ 23405 w 392055"/>
              <a:gd name="connsiteY2" fmla="*/ 54173 h 115195"/>
              <a:gd name="connsiteX3" fmla="*/ 76369 w 392055"/>
              <a:gd name="connsiteY3" fmla="*/ 1399 h 115195"/>
              <a:gd name="connsiteX0" fmla="*/ 70804 w 333399"/>
              <a:gd name="connsiteY0" fmla="*/ 2124 h 129645"/>
              <a:gd name="connsiteX1" fmla="*/ 333399 w 333399"/>
              <a:gd name="connsiteY1" fmla="*/ 128518 h 129645"/>
              <a:gd name="connsiteX2" fmla="*/ 17840 w 333399"/>
              <a:gd name="connsiteY2" fmla="*/ 54898 h 129645"/>
              <a:gd name="connsiteX3" fmla="*/ 70804 w 333399"/>
              <a:gd name="connsiteY3" fmla="*/ 2124 h 129645"/>
              <a:gd name="connsiteX0" fmla="*/ 70804 w 333447"/>
              <a:gd name="connsiteY0" fmla="*/ 2124 h 129645"/>
              <a:gd name="connsiteX1" fmla="*/ 333399 w 333447"/>
              <a:gd name="connsiteY1" fmla="*/ 128518 h 129645"/>
              <a:gd name="connsiteX2" fmla="*/ 17840 w 333447"/>
              <a:gd name="connsiteY2" fmla="*/ 54898 h 129645"/>
              <a:gd name="connsiteX3" fmla="*/ 70804 w 333447"/>
              <a:gd name="connsiteY3" fmla="*/ 2124 h 129645"/>
              <a:gd name="connsiteX0" fmla="*/ 70804 w 333447"/>
              <a:gd name="connsiteY0" fmla="*/ 2124 h 129147"/>
              <a:gd name="connsiteX1" fmla="*/ 333399 w 333447"/>
              <a:gd name="connsiteY1" fmla="*/ 128518 h 129147"/>
              <a:gd name="connsiteX2" fmla="*/ 17840 w 333447"/>
              <a:gd name="connsiteY2" fmla="*/ 54898 h 129147"/>
              <a:gd name="connsiteX3" fmla="*/ 70804 w 333447"/>
              <a:gd name="connsiteY3" fmla="*/ 2124 h 129147"/>
              <a:gd name="connsiteX0" fmla="*/ 173411 w 318401"/>
              <a:gd name="connsiteY0" fmla="*/ 1507 h 154866"/>
              <a:gd name="connsiteX1" fmla="*/ 318295 w 318401"/>
              <a:gd name="connsiteY1" fmla="*/ 154193 h 154866"/>
              <a:gd name="connsiteX2" fmla="*/ 2736 w 318401"/>
              <a:gd name="connsiteY2" fmla="*/ 80573 h 154866"/>
              <a:gd name="connsiteX3" fmla="*/ 173411 w 318401"/>
              <a:gd name="connsiteY3" fmla="*/ 1507 h 154866"/>
              <a:gd name="connsiteX0" fmla="*/ 173411 w 320897"/>
              <a:gd name="connsiteY0" fmla="*/ 1507 h 154866"/>
              <a:gd name="connsiteX1" fmla="*/ 318295 w 320897"/>
              <a:gd name="connsiteY1" fmla="*/ 154193 h 154866"/>
              <a:gd name="connsiteX2" fmla="*/ 2736 w 320897"/>
              <a:gd name="connsiteY2" fmla="*/ 80573 h 154866"/>
              <a:gd name="connsiteX3" fmla="*/ 173411 w 320897"/>
              <a:gd name="connsiteY3" fmla="*/ 1507 h 154866"/>
              <a:gd name="connsiteX0" fmla="*/ 173411 w 320897"/>
              <a:gd name="connsiteY0" fmla="*/ 1507 h 159751"/>
              <a:gd name="connsiteX1" fmla="*/ 318295 w 320897"/>
              <a:gd name="connsiteY1" fmla="*/ 154193 h 159751"/>
              <a:gd name="connsiteX2" fmla="*/ 2736 w 320897"/>
              <a:gd name="connsiteY2" fmla="*/ 80573 h 159751"/>
              <a:gd name="connsiteX3" fmla="*/ 173411 w 320897"/>
              <a:gd name="connsiteY3" fmla="*/ 1507 h 15975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320897" h="159751">
                <a:moveTo>
                  <a:pt x="173411" y="1507"/>
                </a:moveTo>
                <a:cubicBezTo>
                  <a:pt x="226004" y="13777"/>
                  <a:pt x="339471" y="73533"/>
                  <a:pt x="318295" y="154193"/>
                </a:cubicBezTo>
                <a:cubicBezTo>
                  <a:pt x="187650" y="180546"/>
                  <a:pt x="26883" y="106021"/>
                  <a:pt x="2736" y="80573"/>
                </a:cubicBezTo>
                <a:cubicBezTo>
                  <a:pt x="-21411" y="55125"/>
                  <a:pt x="120818" y="-10763"/>
                  <a:pt x="173411" y="1507"/>
                </a:cubicBezTo>
                <a:close/>
              </a:path>
            </a:pathLst>
          </a:custGeom>
          <a:solidFill>
            <a:srgbClr val="FFFFFF">
              <a:alpha val="60000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</xdr:grpSp>
    <xdr:clientData/>
  </xdr:twoCellAnchor>
  <xdr:twoCellAnchor editAs="oneCell">
    <xdr:from>
      <xdr:col>18</xdr:col>
      <xdr:colOff>567651</xdr:colOff>
      <xdr:row>10</xdr:row>
      <xdr:rowOff>164524</xdr:rowOff>
    </xdr:from>
    <xdr:to>
      <xdr:col>21</xdr:col>
      <xdr:colOff>386222</xdr:colOff>
      <xdr:row>15</xdr:row>
      <xdr:rowOff>155267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9752348" y="1319069"/>
          <a:ext cx="2098798" cy="1433925"/>
        </a:xfrm>
        <a:prstGeom prst="rect">
          <a:avLst/>
        </a:prstGeom>
      </xdr:spPr>
    </xdr:pic>
    <xdr:clientData/>
  </xdr:twoCellAnchor>
  <xdr:twoCellAnchor>
    <xdr:from>
      <xdr:col>19</xdr:col>
      <xdr:colOff>144317</xdr:colOff>
      <xdr:row>7</xdr:row>
      <xdr:rowOff>57728</xdr:rowOff>
    </xdr:from>
    <xdr:to>
      <xdr:col>20</xdr:col>
      <xdr:colOff>586894</xdr:colOff>
      <xdr:row>12</xdr:row>
      <xdr:rowOff>259774</xdr:rowOff>
    </xdr:to>
    <xdr:sp macro="" textlink="">
      <xdr:nvSpPr>
        <xdr:cNvPr id="15" name="Forma libre: forma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20089090" y="346364"/>
          <a:ext cx="1202652" cy="1645228"/>
        </a:xfrm>
        <a:custGeom>
          <a:avLst/>
          <a:gdLst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144925 w 1202652"/>
            <a:gd name="connsiteY2" fmla="*/ 307879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2530379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202652" h="3001819">
              <a:moveTo>
                <a:pt x="19243" y="2530379"/>
              </a:moveTo>
              <a:lnTo>
                <a:pt x="0" y="0"/>
              </a:lnTo>
              <a:lnTo>
                <a:pt x="1202652" y="395652"/>
              </a:lnTo>
              <a:lnTo>
                <a:pt x="1202652" y="3001819"/>
              </a:lnTo>
              <a:lnTo>
                <a:pt x="19243" y="2530379"/>
              </a:lnTo>
              <a:close/>
            </a:path>
          </a:pathLst>
        </a:custGeom>
        <a:solidFill>
          <a:srgbClr val="F8CBAD">
            <a:alpha val="50196"/>
          </a:srgb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19</xdr:col>
      <xdr:colOff>125075</xdr:colOff>
      <xdr:row>7</xdr:row>
      <xdr:rowOff>211668</xdr:rowOff>
    </xdr:from>
    <xdr:ext cx="1017907" cy="609013"/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20069848" y="500304"/>
          <a:ext cx="1017907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>
              <a:solidFill>
                <a:srgbClr val="C00000"/>
              </a:solidFill>
            </a:rPr>
            <a:t>cutting</a:t>
          </a:r>
          <a:r>
            <a:rPr lang="es-ES" sz="1100" baseline="0">
              <a:solidFill>
                <a:srgbClr val="C00000"/>
              </a:solidFill>
            </a:rPr>
            <a:t> plane </a:t>
          </a:r>
        </a:p>
        <a:p>
          <a:r>
            <a:rPr lang="es-ES" sz="1100" baseline="0">
              <a:solidFill>
                <a:srgbClr val="C00000"/>
              </a:solidFill>
            </a:rPr>
            <a:t>perpendicular </a:t>
          </a:r>
        </a:p>
        <a:p>
          <a:r>
            <a:rPr lang="es-ES" sz="1100" baseline="0">
              <a:solidFill>
                <a:srgbClr val="C00000"/>
              </a:solidFill>
            </a:rPr>
            <a:t>to the crack</a:t>
          </a:r>
          <a:endParaRPr lang="es-ES" sz="1100">
            <a:solidFill>
              <a:srgbClr val="C00000"/>
            </a:solidFill>
          </a:endParaRPr>
        </a:p>
      </xdr:txBody>
    </xdr:sp>
    <xdr:clientData/>
  </xdr:oneCellAnchor>
  <xdr:twoCellAnchor editAs="oneCell">
    <xdr:from>
      <xdr:col>9</xdr:col>
      <xdr:colOff>53975</xdr:colOff>
      <xdr:row>3</xdr:row>
      <xdr:rowOff>47624</xdr:rowOff>
    </xdr:from>
    <xdr:to>
      <xdr:col>11</xdr:col>
      <xdr:colOff>714374</xdr:colOff>
      <xdr:row>9</xdr:row>
      <xdr:rowOff>142873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8550" y="904874"/>
          <a:ext cx="2412999" cy="1809749"/>
        </a:xfrm>
        <a:prstGeom prst="rect">
          <a:avLst/>
        </a:prstGeom>
      </xdr:spPr>
    </xdr:pic>
    <xdr:clientData/>
  </xdr:twoCellAnchor>
  <xdr:twoCellAnchor editAs="oneCell">
    <xdr:from>
      <xdr:col>3</xdr:col>
      <xdr:colOff>79375</xdr:colOff>
      <xdr:row>12</xdr:row>
      <xdr:rowOff>76200</xdr:rowOff>
    </xdr:from>
    <xdr:to>
      <xdr:col>5</xdr:col>
      <xdr:colOff>752474</xdr:colOff>
      <xdr:row>18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6025" y="3505200"/>
          <a:ext cx="2425699" cy="1819274"/>
        </a:xfrm>
        <a:prstGeom prst="rect">
          <a:avLst/>
        </a:prstGeom>
      </xdr:spPr>
    </xdr:pic>
    <xdr:clientData/>
  </xdr:twoCellAnchor>
  <xdr:twoCellAnchor editAs="oneCell">
    <xdr:from>
      <xdr:col>9</xdr:col>
      <xdr:colOff>85724</xdr:colOff>
      <xdr:row>12</xdr:row>
      <xdr:rowOff>57148</xdr:rowOff>
    </xdr:from>
    <xdr:to>
      <xdr:col>11</xdr:col>
      <xdr:colOff>714375</xdr:colOff>
      <xdr:row>18</xdr:row>
      <xdr:rowOff>128587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299" y="3486148"/>
          <a:ext cx="2381251" cy="1785939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</xdr:colOff>
      <xdr:row>33</xdr:row>
      <xdr:rowOff>123824</xdr:rowOff>
    </xdr:from>
    <xdr:to>
      <xdr:col>5</xdr:col>
      <xdr:colOff>723899</xdr:colOff>
      <xdr:row>39</xdr:row>
      <xdr:rowOff>180973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0" y="9553574"/>
          <a:ext cx="2362199" cy="1771649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</xdr:colOff>
      <xdr:row>33</xdr:row>
      <xdr:rowOff>47624</xdr:rowOff>
    </xdr:from>
    <xdr:to>
      <xdr:col>11</xdr:col>
      <xdr:colOff>714375</xdr:colOff>
      <xdr:row>39</xdr:row>
      <xdr:rowOff>147637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00" y="9477374"/>
          <a:ext cx="2419350" cy="1814513"/>
        </a:xfrm>
        <a:prstGeom prst="rect">
          <a:avLst/>
        </a:prstGeom>
      </xdr:spPr>
    </xdr:pic>
    <xdr:clientData/>
  </xdr:twoCellAnchor>
  <xdr:twoCellAnchor editAs="oneCell">
    <xdr:from>
      <xdr:col>3</xdr:col>
      <xdr:colOff>88900</xdr:colOff>
      <xdr:row>42</xdr:row>
      <xdr:rowOff>104775</xdr:rowOff>
    </xdr:from>
    <xdr:to>
      <xdr:col>5</xdr:col>
      <xdr:colOff>723899</xdr:colOff>
      <xdr:row>48</xdr:row>
      <xdr:rowOff>180974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5550" y="12106275"/>
          <a:ext cx="2387599" cy="1790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52"/>
  <sheetViews>
    <sheetView zoomScale="70" zoomScaleNormal="70" workbookViewId="0">
      <selection activeCell="E6" sqref="E6"/>
    </sheetView>
  </sheetViews>
  <sheetFormatPr defaultColWidth="8.73046875" defaultRowHeight="14.25" x14ac:dyDescent="0.45"/>
  <cols>
    <col min="1" max="1" width="14" bestFit="1" customWidth="1"/>
    <col min="2" max="2" width="11.59765625" bestFit="1" customWidth="1"/>
    <col min="3" max="3" width="14" bestFit="1" customWidth="1"/>
    <col min="4" max="4" width="10.73046875" bestFit="1" customWidth="1"/>
    <col min="5" max="5" width="14" bestFit="1" customWidth="1"/>
    <col min="6" max="6" width="10.86328125" customWidth="1"/>
    <col min="7" max="7" width="14" bestFit="1" customWidth="1"/>
    <col min="8" max="8" width="11.3984375" customWidth="1"/>
    <col min="9" max="9" width="15.265625" customWidth="1"/>
    <col min="12" max="12" width="6.1328125" bestFit="1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86328125" bestFit="1" customWidth="1"/>
  </cols>
  <sheetData>
    <row r="1" spans="1:26" ht="23.25" x14ac:dyDescent="0.7">
      <c r="A1" s="46" t="s">
        <v>41</v>
      </c>
      <c r="B1" s="21"/>
      <c r="C1" s="21"/>
      <c r="D1" s="21"/>
      <c r="E1" s="21"/>
      <c r="F1" s="21"/>
      <c r="G1" s="21"/>
      <c r="H1" s="21"/>
      <c r="I1" s="21"/>
    </row>
    <row r="2" spans="1:26" ht="23.25" x14ac:dyDescent="0.7">
      <c r="A2" s="1" t="s">
        <v>40</v>
      </c>
      <c r="C2" s="3" t="s">
        <v>126</v>
      </c>
      <c r="E2" s="21"/>
      <c r="F2" s="21"/>
      <c r="G2" s="21"/>
      <c r="H2" s="21"/>
      <c r="I2" s="21"/>
    </row>
    <row r="3" spans="1:26" ht="23.25" x14ac:dyDescent="0.7">
      <c r="A3" s="3" t="s">
        <v>129</v>
      </c>
    </row>
    <row r="5" spans="1:26" x14ac:dyDescent="0.45">
      <c r="A5" t="s">
        <v>6</v>
      </c>
      <c r="C5" s="162">
        <v>43628</v>
      </c>
    </row>
    <row r="6" spans="1:26" x14ac:dyDescent="0.45">
      <c r="A6" t="s">
        <v>7</v>
      </c>
      <c r="C6" s="163">
        <v>43699</v>
      </c>
      <c r="E6" s="2">
        <f>C6-C5</f>
        <v>71</v>
      </c>
      <c r="F6" t="s">
        <v>8</v>
      </c>
      <c r="L6" s="43"/>
      <c r="M6" s="47" t="s">
        <v>42</v>
      </c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 x14ac:dyDescent="0.45">
      <c r="C7" s="48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 x14ac:dyDescent="0.45">
      <c r="C8" s="48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spans="1:26" x14ac:dyDescent="0.45">
      <c r="A9" t="s">
        <v>15</v>
      </c>
      <c r="B9" s="128">
        <v>43705</v>
      </c>
      <c r="D9" s="128">
        <v>43740</v>
      </c>
      <c r="F9" s="128">
        <v>43803</v>
      </c>
      <c r="H9" s="128">
        <v>43896</v>
      </c>
      <c r="L9" s="43"/>
      <c r="M9" s="49">
        <f>+B10</f>
        <v>6</v>
      </c>
      <c r="N9" s="50" t="s">
        <v>16</v>
      </c>
      <c r="O9" s="49">
        <f>+D10</f>
        <v>41</v>
      </c>
      <c r="P9" s="50" t="s">
        <v>16</v>
      </c>
      <c r="Q9" s="49">
        <f>+F10</f>
        <v>104</v>
      </c>
      <c r="R9" s="50" t="s">
        <v>16</v>
      </c>
      <c r="S9" s="49">
        <f>+H10</f>
        <v>197</v>
      </c>
      <c r="T9" s="50" t="s">
        <v>16</v>
      </c>
      <c r="U9" s="43"/>
      <c r="V9" s="43"/>
      <c r="W9" s="43"/>
      <c r="X9" s="43"/>
      <c r="Y9" s="43"/>
      <c r="Z9" s="43"/>
    </row>
    <row r="10" spans="1:26" x14ac:dyDescent="0.45">
      <c r="B10" s="24">
        <f>B9-C6</f>
        <v>6</v>
      </c>
      <c r="C10" t="s">
        <v>16</v>
      </c>
      <c r="D10">
        <f>D9-C6</f>
        <v>41</v>
      </c>
      <c r="E10" t="s">
        <v>16</v>
      </c>
      <c r="F10">
        <f>F9-C6</f>
        <v>104</v>
      </c>
      <c r="G10" t="s">
        <v>16</v>
      </c>
      <c r="H10">
        <f>H9-C6</f>
        <v>197</v>
      </c>
      <c r="I10" t="s">
        <v>16</v>
      </c>
      <c r="L10" s="43"/>
      <c r="M10" s="51"/>
      <c r="N10" s="52"/>
      <c r="O10" s="51"/>
      <c r="P10" s="52"/>
      <c r="Q10" s="51"/>
      <c r="R10" s="52"/>
      <c r="S10" s="51"/>
      <c r="T10" s="52"/>
      <c r="U10" s="43"/>
      <c r="V10" s="250" t="s">
        <v>58</v>
      </c>
      <c r="W10" s="251"/>
      <c r="X10" s="251"/>
      <c r="Y10" s="252"/>
      <c r="Z10" s="43"/>
    </row>
    <row r="11" spans="1:26" x14ac:dyDescent="0.45">
      <c r="A11" s="133" t="s">
        <v>59</v>
      </c>
      <c r="B11" t="s">
        <v>110</v>
      </c>
      <c r="D11" t="s">
        <v>119</v>
      </c>
      <c r="F11" s="142" t="s">
        <v>119</v>
      </c>
      <c r="H11" s="142" t="s">
        <v>119</v>
      </c>
      <c r="L11" s="43"/>
      <c r="M11" s="51" t="s">
        <v>43</v>
      </c>
      <c r="N11" s="52" t="s">
        <v>44</v>
      </c>
      <c r="O11" s="51" t="s">
        <v>43</v>
      </c>
      <c r="P11" s="52" t="s">
        <v>44</v>
      </c>
      <c r="Q11" s="51" t="s">
        <v>43</v>
      </c>
      <c r="R11" s="52" t="s">
        <v>44</v>
      </c>
      <c r="S11" s="51" t="s">
        <v>43</v>
      </c>
      <c r="T11" s="52" t="s">
        <v>44</v>
      </c>
      <c r="U11" s="43"/>
      <c r="V11" s="54" t="str">
        <f>P9</f>
        <v>days after crack</v>
      </c>
      <c r="W11" s="54">
        <f>O9</f>
        <v>41</v>
      </c>
      <c r="X11" s="54">
        <f>Q9</f>
        <v>104</v>
      </c>
      <c r="Y11" s="45">
        <f>S9</f>
        <v>197</v>
      </c>
      <c r="Z11" s="43"/>
    </row>
    <row r="12" spans="1:26" x14ac:dyDescent="0.45">
      <c r="A12" s="55" t="s">
        <v>45</v>
      </c>
      <c r="B12" s="56">
        <v>0.1</v>
      </c>
      <c r="D12" s="56">
        <v>0.1</v>
      </c>
      <c r="F12" s="56">
        <v>0</v>
      </c>
      <c r="H12" s="56">
        <v>0</v>
      </c>
      <c r="K12">
        <f>M12*1000</f>
        <v>178.33333333333334</v>
      </c>
      <c r="L12" s="57" t="str">
        <f>+A11</f>
        <v>REF - 1</v>
      </c>
      <c r="M12" s="173">
        <f>B18</f>
        <v>0.17833333333333334</v>
      </c>
      <c r="N12" s="174">
        <f>+B19</f>
        <v>9.4289321720310348E-2</v>
      </c>
      <c r="O12" s="173">
        <f>+D18</f>
        <v>6.6666666666666666E-2</v>
      </c>
      <c r="P12" s="174">
        <f>+D19</f>
        <v>7.8679579246944326E-2</v>
      </c>
      <c r="Q12" s="173">
        <f>+F18</f>
        <v>1.6666666666666666E-2</v>
      </c>
      <c r="R12" s="174">
        <f>+F19</f>
        <v>2.4397501823713332E-2</v>
      </c>
      <c r="S12" s="173">
        <f>+H18</f>
        <v>0</v>
      </c>
      <c r="T12" s="174">
        <f>+H19</f>
        <v>0</v>
      </c>
      <c r="U12" s="43"/>
      <c r="V12" s="57">
        <v>1</v>
      </c>
      <c r="W12" s="173">
        <f>1-O12/$M12</f>
        <v>0.62616822429906538</v>
      </c>
      <c r="X12" s="183">
        <f>1-Q12/$M12</f>
        <v>0.90654205607476634</v>
      </c>
      <c r="Y12" s="187">
        <f>1-S12/$M12</f>
        <v>1</v>
      </c>
      <c r="Z12" s="43"/>
    </row>
    <row r="13" spans="1:26" x14ac:dyDescent="0.45">
      <c r="A13" s="55" t="s">
        <v>46</v>
      </c>
      <c r="B13" s="60">
        <v>0.2</v>
      </c>
      <c r="D13" s="60">
        <v>0.2</v>
      </c>
      <c r="F13" s="60">
        <v>0</v>
      </c>
      <c r="H13" s="60">
        <v>0</v>
      </c>
      <c r="K13" s="142">
        <f t="shared" ref="K13:K20" si="0">M13*1000</f>
        <v>150</v>
      </c>
      <c r="L13" s="61" t="str">
        <f>A22</f>
        <v>REF - 2</v>
      </c>
      <c r="M13" s="175">
        <f>B29</f>
        <v>0.15</v>
      </c>
      <c r="N13" s="176">
        <f>B30</f>
        <v>6.9863813100577196E-2</v>
      </c>
      <c r="O13" s="175" t="e">
        <f>D29</f>
        <v>#DIV/0!</v>
      </c>
      <c r="P13" s="176" t="e">
        <f>D30</f>
        <v>#DIV/0!</v>
      </c>
      <c r="Q13" s="175" t="e">
        <f>F29</f>
        <v>#DIV/0!</v>
      </c>
      <c r="R13" s="176" t="e">
        <f>F30</f>
        <v>#DIV/0!</v>
      </c>
      <c r="S13" s="175" t="e">
        <f>H29</f>
        <v>#DIV/0!</v>
      </c>
      <c r="T13" s="176" t="e">
        <f>H30</f>
        <v>#DIV/0!</v>
      </c>
      <c r="U13" s="43"/>
      <c r="V13" s="61">
        <v>2</v>
      </c>
      <c r="W13" s="175" t="e">
        <f t="shared" ref="W13:W20" si="1">1-O13/$M13</f>
        <v>#DIV/0!</v>
      </c>
      <c r="X13" s="175" t="e">
        <f t="shared" ref="X13:X20" si="2">1-Q13/$M13</f>
        <v>#DIV/0!</v>
      </c>
      <c r="Y13" s="188" t="e">
        <f t="shared" ref="Y13:Y20" si="3">1-S13/$M13</f>
        <v>#DIV/0!</v>
      </c>
      <c r="Z13" s="43"/>
    </row>
    <row r="14" spans="1:26" x14ac:dyDescent="0.45">
      <c r="A14" s="55" t="s">
        <v>47</v>
      </c>
      <c r="B14" s="60">
        <v>0.15</v>
      </c>
      <c r="D14" s="60">
        <v>0</v>
      </c>
      <c r="F14" s="60">
        <v>0</v>
      </c>
      <c r="H14" s="60">
        <v>0</v>
      </c>
      <c r="K14" s="142">
        <f t="shared" si="0"/>
        <v>175.00000000000003</v>
      </c>
      <c r="L14" s="64" t="str">
        <f>A33</f>
        <v>REF - 3</v>
      </c>
      <c r="M14" s="177">
        <f>B40</f>
        <v>0.17500000000000002</v>
      </c>
      <c r="N14" s="178">
        <f>B41</f>
        <v>7.6376261582597374E-2</v>
      </c>
      <c r="O14" s="177">
        <f>D40</f>
        <v>9.1666666666666674E-2</v>
      </c>
      <c r="P14" s="178">
        <f>D41</f>
        <v>9.9402979738800495E-2</v>
      </c>
      <c r="Q14" s="177">
        <f>F40</f>
        <v>0</v>
      </c>
      <c r="R14" s="178">
        <f>F41</f>
        <v>0</v>
      </c>
      <c r="S14" s="177">
        <f>H40</f>
        <v>0</v>
      </c>
      <c r="T14" s="178">
        <f>H41</f>
        <v>0</v>
      </c>
      <c r="U14" s="43"/>
      <c r="V14" s="64">
        <v>3</v>
      </c>
      <c r="W14" s="177">
        <f t="shared" si="1"/>
        <v>0.47619047619047616</v>
      </c>
      <c r="X14" s="177">
        <f t="shared" si="2"/>
        <v>1</v>
      </c>
      <c r="Y14" s="189">
        <f t="shared" si="3"/>
        <v>1</v>
      </c>
      <c r="Z14" s="43"/>
    </row>
    <row r="15" spans="1:26" x14ac:dyDescent="0.45">
      <c r="A15" s="55" t="s">
        <v>48</v>
      </c>
      <c r="B15" s="60">
        <v>0.12</v>
      </c>
      <c r="D15" s="60">
        <v>0</v>
      </c>
      <c r="F15" s="60">
        <v>0</v>
      </c>
      <c r="H15" s="60">
        <v>0</v>
      </c>
      <c r="K15" s="142">
        <f t="shared" si="0"/>
        <v>189.99999999999997</v>
      </c>
      <c r="L15" s="67" t="str">
        <f>A44</f>
        <v>REF - 4</v>
      </c>
      <c r="M15" s="171">
        <f>B51</f>
        <v>0.18999999999999997</v>
      </c>
      <c r="N15" s="172">
        <f>B52</f>
        <v>7.5213980463361099E-2</v>
      </c>
      <c r="O15" s="171">
        <f>D51</f>
        <v>0.11333333333333334</v>
      </c>
      <c r="P15" s="172">
        <f>D52</f>
        <v>9.6904469404027957E-2</v>
      </c>
      <c r="Q15" s="171">
        <f>F51</f>
        <v>0</v>
      </c>
      <c r="R15" s="172">
        <f>F52</f>
        <v>0</v>
      </c>
      <c r="S15" s="171">
        <f>H51</f>
        <v>0</v>
      </c>
      <c r="T15" s="172">
        <f>H52</f>
        <v>0</v>
      </c>
      <c r="U15" s="43"/>
      <c r="V15" s="67">
        <v>4</v>
      </c>
      <c r="W15" s="171">
        <f t="shared" si="1"/>
        <v>0.40350877192982448</v>
      </c>
      <c r="X15" s="171">
        <f t="shared" si="2"/>
        <v>1</v>
      </c>
      <c r="Y15" s="190">
        <f t="shared" si="3"/>
        <v>1</v>
      </c>
      <c r="Z15" s="43"/>
    </row>
    <row r="16" spans="1:26" x14ac:dyDescent="0.45">
      <c r="A16" s="55" t="s">
        <v>49</v>
      </c>
      <c r="B16" s="60">
        <v>0.3</v>
      </c>
      <c r="D16" s="60">
        <v>0.1</v>
      </c>
      <c r="F16" s="60">
        <v>0.05</v>
      </c>
      <c r="H16" s="60">
        <v>0</v>
      </c>
      <c r="K16" s="142">
        <f t="shared" si="0"/>
        <v>199.99999999999997</v>
      </c>
      <c r="L16" s="70" t="str">
        <f>A55</f>
        <v>REF - 5</v>
      </c>
      <c r="M16" s="179">
        <f>B62</f>
        <v>0.19999999999999998</v>
      </c>
      <c r="N16" s="180">
        <f>B63</f>
        <v>9.5817286441186519E-2</v>
      </c>
      <c r="O16" s="179">
        <f>D62</f>
        <v>9.1666666666666674E-2</v>
      </c>
      <c r="P16" s="180">
        <f>D63</f>
        <v>8.0917359371268718E-2</v>
      </c>
      <c r="Q16" s="179">
        <f>F62</f>
        <v>4.1666666666666664E-2</v>
      </c>
      <c r="R16" s="180">
        <f>F63</f>
        <v>4.7559486560567105E-2</v>
      </c>
      <c r="S16" s="179">
        <f>H62</f>
        <v>8.3333333333333332E-3</v>
      </c>
      <c r="T16" s="180">
        <f>H63</f>
        <v>1.8898223650461364E-2</v>
      </c>
      <c r="U16" s="43"/>
      <c r="V16" s="70">
        <v>5</v>
      </c>
      <c r="W16" s="179">
        <f t="shared" si="1"/>
        <v>0.54166666666666652</v>
      </c>
      <c r="X16" s="179">
        <f t="shared" si="2"/>
        <v>0.79166666666666663</v>
      </c>
      <c r="Y16" s="191">
        <f t="shared" si="3"/>
        <v>0.95833333333333337</v>
      </c>
      <c r="Z16" s="43"/>
    </row>
    <row r="17" spans="1:26" x14ac:dyDescent="0.45">
      <c r="A17" s="55" t="s">
        <v>50</v>
      </c>
      <c r="B17" s="73">
        <v>0.2</v>
      </c>
      <c r="D17" s="73">
        <v>0</v>
      </c>
      <c r="F17" s="73">
        <v>0.05</v>
      </c>
      <c r="H17" s="73">
        <v>0</v>
      </c>
      <c r="K17" s="142">
        <f t="shared" si="0"/>
        <v>200.00000000000003</v>
      </c>
      <c r="L17" s="74" t="str">
        <f>A66</f>
        <v>REF - 6</v>
      </c>
      <c r="M17" s="181">
        <f>B73</f>
        <v>0.20000000000000004</v>
      </c>
      <c r="N17" s="182">
        <f>B74</f>
        <v>9.5118973121134154E-2</v>
      </c>
      <c r="O17" s="181" t="e">
        <f>D73</f>
        <v>#DIV/0!</v>
      </c>
      <c r="P17" s="182" t="e">
        <f>D74</f>
        <v>#DIV/0!</v>
      </c>
      <c r="Q17" s="181" t="e">
        <f>F73</f>
        <v>#DIV/0!</v>
      </c>
      <c r="R17" s="182" t="e">
        <f>F74</f>
        <v>#DIV/0!</v>
      </c>
      <c r="S17" s="181" t="e">
        <f>H73</f>
        <v>#DIV/0!</v>
      </c>
      <c r="T17" s="182" t="e">
        <f>H74</f>
        <v>#DIV/0!</v>
      </c>
      <c r="U17" s="43"/>
      <c r="V17" s="74">
        <v>6</v>
      </c>
      <c r="W17" s="181" t="e">
        <f t="shared" si="1"/>
        <v>#DIV/0!</v>
      </c>
      <c r="X17" s="181" t="e">
        <f t="shared" si="2"/>
        <v>#DIV/0!</v>
      </c>
      <c r="Y17" s="192" t="e">
        <f t="shared" si="3"/>
        <v>#DIV/0!</v>
      </c>
      <c r="Z17" s="43"/>
    </row>
    <row r="18" spans="1:26" x14ac:dyDescent="0.45">
      <c r="A18" s="53" t="s">
        <v>51</v>
      </c>
      <c r="B18" s="77">
        <f>AVERAGE(B12:B17)</f>
        <v>0.17833333333333334</v>
      </c>
      <c r="D18" s="77">
        <f>AVERAGE(D12:D17)</f>
        <v>6.6666666666666666E-2</v>
      </c>
      <c r="F18" s="77">
        <f>AVERAGE(F12:F17)</f>
        <v>1.6666666666666666E-2</v>
      </c>
      <c r="H18" s="77">
        <f>AVERAGE(H12:H17)</f>
        <v>0</v>
      </c>
      <c r="K18" s="142">
        <f t="shared" si="0"/>
        <v>233.33333333333331</v>
      </c>
      <c r="L18" s="78" t="str">
        <f>A77</f>
        <v>REF - 7</v>
      </c>
      <c r="M18" s="183">
        <f>B84</f>
        <v>0.23333333333333331</v>
      </c>
      <c r="N18" s="184">
        <f>B85</f>
        <v>0.11180339887498954</v>
      </c>
      <c r="O18" s="183">
        <f>D84</f>
        <v>0.15833333333333333</v>
      </c>
      <c r="P18" s="184">
        <f>D85</f>
        <v>0.11443442705426586</v>
      </c>
      <c r="Q18" s="183">
        <f>F84</f>
        <v>5.000000000000001E-2</v>
      </c>
      <c r="R18" s="184">
        <f>F85</f>
        <v>4.4986770542121871E-2</v>
      </c>
      <c r="S18" s="183">
        <f>H84</f>
        <v>0</v>
      </c>
      <c r="T18" s="184">
        <f>H85</f>
        <v>0</v>
      </c>
      <c r="U18" s="43"/>
      <c r="V18" s="78">
        <v>7</v>
      </c>
      <c r="W18" s="183">
        <f t="shared" si="1"/>
        <v>0.3214285714285714</v>
      </c>
      <c r="X18" s="183">
        <f t="shared" si="2"/>
        <v>0.78571428571428559</v>
      </c>
      <c r="Y18" s="187">
        <f t="shared" si="3"/>
        <v>1</v>
      </c>
      <c r="Z18" s="43"/>
    </row>
    <row r="19" spans="1:26" x14ac:dyDescent="0.45">
      <c r="A19" s="53" t="s">
        <v>52</v>
      </c>
      <c r="B19" s="79">
        <f>_xlfn.STDEV.S(B12:B17,)</f>
        <v>9.4289321720310348E-2</v>
      </c>
      <c r="C19" s="80"/>
      <c r="D19" s="79">
        <f>_xlfn.STDEV.S(D12:D17,)</f>
        <v>7.8679579246944326E-2</v>
      </c>
      <c r="E19" s="80"/>
      <c r="F19" s="79">
        <f>_xlfn.STDEV.S(F12:F17,)</f>
        <v>2.4397501823713332E-2</v>
      </c>
      <c r="G19" s="80"/>
      <c r="H19" s="79">
        <f>_xlfn.STDEV.S(H12:H17,)</f>
        <v>0</v>
      </c>
      <c r="K19" s="142">
        <f t="shared" si="0"/>
        <v>163.33333333333331</v>
      </c>
      <c r="L19" s="61" t="str">
        <f>A88</f>
        <v>REF - 8</v>
      </c>
      <c r="M19" s="175">
        <f>B95</f>
        <v>0.1633333333333333</v>
      </c>
      <c r="N19" s="176">
        <f>B96</f>
        <v>9.5916630466254441E-2</v>
      </c>
      <c r="O19" s="175" t="e">
        <f>D95</f>
        <v>#DIV/0!</v>
      </c>
      <c r="P19" s="176" t="e">
        <f>D96</f>
        <v>#DIV/0!</v>
      </c>
      <c r="Q19" s="175" t="e">
        <f>F95</f>
        <v>#DIV/0!</v>
      </c>
      <c r="R19" s="176" t="e">
        <f>F96</f>
        <v>#DIV/0!</v>
      </c>
      <c r="S19" s="175" t="e">
        <f>H95</f>
        <v>#DIV/0!</v>
      </c>
      <c r="T19" s="176" t="e">
        <f>H96</f>
        <v>#DIV/0!</v>
      </c>
      <c r="U19" s="43"/>
      <c r="V19" s="61">
        <v>8</v>
      </c>
      <c r="W19" s="175" t="e">
        <f t="shared" si="1"/>
        <v>#DIV/0!</v>
      </c>
      <c r="X19" s="175" t="e">
        <f t="shared" si="2"/>
        <v>#DIV/0!</v>
      </c>
      <c r="Y19" s="188" t="e">
        <f t="shared" si="3"/>
        <v>#DIV/0!</v>
      </c>
      <c r="Z19" s="43"/>
    </row>
    <row r="20" spans="1:26" x14ac:dyDescent="0.45">
      <c r="B20" s="81"/>
      <c r="C20" s="82"/>
      <c r="D20" s="81"/>
      <c r="E20" s="82"/>
      <c r="F20" s="81"/>
      <c r="G20" s="82"/>
      <c r="H20" s="81"/>
      <c r="K20" s="142">
        <f t="shared" si="0"/>
        <v>241.66666666666669</v>
      </c>
      <c r="L20" s="83" t="str">
        <f>A99</f>
        <v>REF - 9</v>
      </c>
      <c r="M20" s="185">
        <f>B106</f>
        <v>0.2416666666666667</v>
      </c>
      <c r="N20" s="186">
        <f>B107</f>
        <v>0.10177004891982146</v>
      </c>
      <c r="O20" s="185">
        <f>D106</f>
        <v>0.16666666666666666</v>
      </c>
      <c r="P20" s="186">
        <f>D107</f>
        <v>0.1017700489198215</v>
      </c>
      <c r="Q20" s="185">
        <f>F106</f>
        <v>6.6666666666666666E-2</v>
      </c>
      <c r="R20" s="186">
        <f>F107</f>
        <v>4.4986770542121877E-2</v>
      </c>
      <c r="S20" s="185">
        <f>H106</f>
        <v>8.3333333333333332E-3</v>
      </c>
      <c r="T20" s="186">
        <f>H107</f>
        <v>1.8898223650461364E-2</v>
      </c>
      <c r="U20" s="43"/>
      <c r="V20" s="83">
        <v>9</v>
      </c>
      <c r="W20" s="185">
        <f t="shared" si="1"/>
        <v>0.31034482758620707</v>
      </c>
      <c r="X20" s="185">
        <f t="shared" si="2"/>
        <v>0.72413793103448287</v>
      </c>
      <c r="Y20" s="193">
        <f t="shared" si="3"/>
        <v>0.96551724137931039</v>
      </c>
      <c r="Z20" s="43"/>
    </row>
    <row r="21" spans="1:26" x14ac:dyDescent="0.45">
      <c r="L21" s="86"/>
      <c r="M21" s="87"/>
      <c r="N21" s="87"/>
      <c r="O21" s="88"/>
      <c r="P21" s="87"/>
      <c r="Q21" s="88"/>
      <c r="R21" s="87"/>
      <c r="S21" s="88"/>
      <c r="T21" s="87"/>
      <c r="U21" s="43"/>
      <c r="V21" s="86"/>
      <c r="W21" s="88"/>
      <c r="X21" s="88"/>
      <c r="Y21" s="88"/>
      <c r="Z21" s="43"/>
    </row>
    <row r="22" spans="1:26" x14ac:dyDescent="0.45">
      <c r="A22" s="132" t="s">
        <v>60</v>
      </c>
      <c r="D22" t="s">
        <v>120</v>
      </c>
      <c r="F22" s="142" t="s">
        <v>120</v>
      </c>
      <c r="H22" s="142" t="s">
        <v>120</v>
      </c>
      <c r="L22" s="90" t="s">
        <v>53</v>
      </c>
      <c r="M22" s="198">
        <f>AVERAGE(M12:M20)</f>
        <v>0.19240740740740742</v>
      </c>
      <c r="N22" s="91"/>
      <c r="O22" s="198">
        <f>AVERAGE(O12,O14,O15,O16,O18,O20)</f>
        <v>0.11472222222222223</v>
      </c>
      <c r="P22" s="91"/>
      <c r="Q22" s="198">
        <f>AVERAGE(Q12,Q14,Q15,Q16,Q18,Q20)</f>
        <v>2.9166666666666664E-2</v>
      </c>
      <c r="R22" s="91"/>
      <c r="S22" s="198">
        <f>AVERAGE(S12,S14,S15,S16,S18,S20)</f>
        <v>2.7777777777777779E-3</v>
      </c>
      <c r="T22" s="92"/>
      <c r="U22" s="43"/>
      <c r="V22" s="90" t="s">
        <v>53</v>
      </c>
      <c r="W22" s="198">
        <f>AVERAGE(W12,W14,W15,W16,W18,W20)</f>
        <v>0.44655125635013526</v>
      </c>
      <c r="X22" s="198">
        <f>AVERAGE(X12,X14,X15,X16,X18,X20)</f>
        <v>0.86801015658170033</v>
      </c>
      <c r="Y22" s="198">
        <f>AVERAGE(Y12,Y14,Y15,Y16,Y18,Y20)</f>
        <v>0.98730842911877403</v>
      </c>
      <c r="Z22" s="43"/>
    </row>
    <row r="23" spans="1:26" x14ac:dyDescent="0.45">
      <c r="A23" s="93" t="s">
        <v>45</v>
      </c>
      <c r="B23" s="94">
        <v>0.1</v>
      </c>
      <c r="D23" s="94"/>
      <c r="F23" s="94"/>
      <c r="H23" s="94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spans="1:26" x14ac:dyDescent="0.45">
      <c r="A24" s="93" t="s">
        <v>46</v>
      </c>
      <c r="B24" s="95">
        <v>0.2</v>
      </c>
      <c r="D24" s="95"/>
      <c r="F24" s="95"/>
      <c r="H24" s="95"/>
      <c r="L24" s="49" t="s">
        <v>54</v>
      </c>
      <c r="M24" s="199">
        <f>MIN(M12:M20)</f>
        <v>0.15</v>
      </c>
      <c r="N24" s="96"/>
      <c r="O24" s="199">
        <f>MIN(O12,O14,O15,O16,O18,O20)</f>
        <v>6.6666666666666666E-2</v>
      </c>
      <c r="P24" s="96"/>
      <c r="Q24" s="199">
        <f>MIN(Q12,Q14,Q15,Q16,Q18,Q20)</f>
        <v>0</v>
      </c>
      <c r="R24" s="96"/>
      <c r="S24" s="199">
        <f>MIN(S12,S14,S15,S16,S18,S20)</f>
        <v>0</v>
      </c>
      <c r="T24" s="50"/>
      <c r="U24" s="43"/>
      <c r="V24" s="49" t="s">
        <v>54</v>
      </c>
      <c r="W24" s="199">
        <f>MIN(W12,W14,W15,W16,W18,W20)</f>
        <v>0.31034482758620707</v>
      </c>
      <c r="X24" s="199">
        <f>MIN(X12,X14,X15,X16,X18,X20)</f>
        <v>0.72413793103448287</v>
      </c>
      <c r="Y24" s="199">
        <f>MIN(Y12,Y14,Y15,Y16,Y18,Y20)</f>
        <v>0.95833333333333337</v>
      </c>
      <c r="Z24" s="43"/>
    </row>
    <row r="25" spans="1:26" x14ac:dyDescent="0.45">
      <c r="A25" s="93" t="s">
        <v>47</v>
      </c>
      <c r="B25" s="95">
        <v>0.1</v>
      </c>
      <c r="D25" s="95"/>
      <c r="F25" s="95"/>
      <c r="H25" s="95"/>
      <c r="L25" s="51" t="s">
        <v>55</v>
      </c>
      <c r="M25" s="200">
        <f>MAX(M12:M20)</f>
        <v>0.2416666666666667</v>
      </c>
      <c r="N25" s="97"/>
      <c r="O25" s="200">
        <f>MAX(O12,O14,O15,O16,O18,O20)</f>
        <v>0.16666666666666666</v>
      </c>
      <c r="P25" s="97"/>
      <c r="Q25" s="200">
        <f>MAX(Q12,Q14,Q15,Q16,Q18,Q20)</f>
        <v>6.6666666666666666E-2</v>
      </c>
      <c r="R25" s="97"/>
      <c r="S25" s="200">
        <f>MAX(S12,S14,S15,S16,S18,S20)</f>
        <v>8.3333333333333332E-3</v>
      </c>
      <c r="T25" s="52"/>
      <c r="U25" s="43"/>
      <c r="V25" s="51" t="s">
        <v>55</v>
      </c>
      <c r="W25" s="200">
        <f>MAX(W12,W14,W15,W16,W18,W20)</f>
        <v>0.62616822429906538</v>
      </c>
      <c r="X25" s="200">
        <f>MAX(X12,X14,X15,X16,X18,X20)</f>
        <v>1</v>
      </c>
      <c r="Y25" s="200">
        <f>MAX(Y12,Y14,Y15,Y16,Y18,Y20)</f>
        <v>1</v>
      </c>
      <c r="Z25" s="43"/>
    </row>
    <row r="26" spans="1:26" x14ac:dyDescent="0.45">
      <c r="A26" s="93" t="s">
        <v>48</v>
      </c>
      <c r="B26" s="95">
        <v>0.15</v>
      </c>
      <c r="D26" s="95"/>
      <c r="F26" s="95"/>
      <c r="H26" s="95"/>
      <c r="L26" s="98" t="s">
        <v>56</v>
      </c>
      <c r="M26" s="201">
        <f>M25-M24</f>
        <v>9.1666666666666702E-2</v>
      </c>
      <c r="N26" s="99"/>
      <c r="O26" s="201">
        <f>O25-O24</f>
        <v>9.9999999999999992E-2</v>
      </c>
      <c r="P26" s="99"/>
      <c r="Q26" s="201">
        <f>Q25-Q24</f>
        <v>6.6666666666666666E-2</v>
      </c>
      <c r="R26" s="99"/>
      <c r="S26" s="201">
        <f>S25-S24</f>
        <v>8.3333333333333332E-3</v>
      </c>
      <c r="T26" s="100"/>
      <c r="U26" s="43"/>
      <c r="V26" s="98" t="s">
        <v>56</v>
      </c>
      <c r="W26" s="201">
        <f>W25-W24</f>
        <v>0.31582339671285831</v>
      </c>
      <c r="X26" s="201">
        <f>X25-X24</f>
        <v>0.27586206896551713</v>
      </c>
      <c r="Y26" s="201">
        <f>Y25-Y24</f>
        <v>4.166666666666663E-2</v>
      </c>
      <c r="Z26" s="43"/>
    </row>
    <row r="27" spans="1:26" x14ac:dyDescent="0.45">
      <c r="A27" s="93" t="s">
        <v>49</v>
      </c>
      <c r="B27" s="95">
        <v>0.2</v>
      </c>
      <c r="D27" s="95"/>
      <c r="F27" s="95"/>
      <c r="H27" s="95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spans="1:26" x14ac:dyDescent="0.45">
      <c r="A28" s="93" t="s">
        <v>50</v>
      </c>
      <c r="B28" s="101">
        <v>0.15</v>
      </c>
      <c r="D28" s="101"/>
      <c r="F28" s="101"/>
      <c r="H28" s="101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spans="1:26" x14ac:dyDescent="0.45">
      <c r="A29" s="89" t="s">
        <v>51</v>
      </c>
      <c r="B29" s="89">
        <f>AVERAGE(B23:B28)</f>
        <v>0.15</v>
      </c>
      <c r="D29" s="89" t="e">
        <f>AVERAGE(D23:D28)</f>
        <v>#DIV/0!</v>
      </c>
      <c r="F29" s="89" t="e">
        <f>AVERAGE(F23:F28)</f>
        <v>#DIV/0!</v>
      </c>
      <c r="H29" s="89" t="e">
        <f>AVERAGE(H23:H28)</f>
        <v>#DIV/0!</v>
      </c>
      <c r="L29" s="168"/>
      <c r="M29" s="168"/>
      <c r="N29" s="168"/>
      <c r="O29" s="168"/>
      <c r="P29" s="168"/>
      <c r="Q29" s="168"/>
      <c r="R29" s="168"/>
      <c r="S29" s="168"/>
      <c r="T29" s="43"/>
      <c r="U29" s="43"/>
      <c r="V29" s="43"/>
      <c r="W29" s="43"/>
      <c r="X29" s="43"/>
      <c r="Y29" s="43"/>
      <c r="Z29" s="43"/>
    </row>
    <row r="30" spans="1:26" x14ac:dyDescent="0.45">
      <c r="A30" s="89" t="s">
        <v>52</v>
      </c>
      <c r="B30" s="102">
        <f>_xlfn.STDEV.S(B23:B28,)</f>
        <v>6.9863813100577196E-2</v>
      </c>
      <c r="C30" s="80"/>
      <c r="D30" s="102" t="e">
        <f>_xlfn.STDEV.S(D23:D28,)</f>
        <v>#DIV/0!</v>
      </c>
      <c r="E30" s="80"/>
      <c r="F30" s="102" t="e">
        <f>_xlfn.STDEV.S(F23:F28,)</f>
        <v>#DIV/0!</v>
      </c>
      <c r="G30" s="80"/>
      <c r="H30" s="102" t="e">
        <f>_xlfn.STDEV.S(H23:H28,)</f>
        <v>#DIV/0!</v>
      </c>
      <c r="L30" s="164"/>
      <c r="M30" s="164"/>
      <c r="N30" s="164"/>
      <c r="O30" s="164"/>
      <c r="P30" s="164"/>
      <c r="Q30" s="164"/>
      <c r="R30" s="164"/>
      <c r="S30" s="164"/>
      <c r="T30" s="43"/>
      <c r="U30" s="43"/>
      <c r="V30" s="43"/>
      <c r="W30" s="43"/>
      <c r="X30" s="43"/>
      <c r="Y30" s="43"/>
      <c r="Z30" s="43"/>
    </row>
    <row r="31" spans="1:26" x14ac:dyDescent="0.45">
      <c r="A31" s="22"/>
      <c r="B31" s="22"/>
      <c r="C31" s="22"/>
      <c r="D31" s="22"/>
      <c r="E31" s="22"/>
      <c r="F31" s="22"/>
      <c r="G31" s="22"/>
      <c r="H31" s="22"/>
      <c r="L31" s="164"/>
      <c r="M31" s="165"/>
      <c r="N31" s="165"/>
      <c r="O31" s="165"/>
      <c r="P31" s="165"/>
      <c r="Q31" s="165"/>
      <c r="R31" s="165"/>
      <c r="S31" s="165"/>
      <c r="T31" s="43"/>
      <c r="U31" s="43"/>
      <c r="V31" s="43"/>
      <c r="W31" s="43"/>
      <c r="X31" s="43"/>
      <c r="Y31" s="43"/>
      <c r="Z31" s="43"/>
    </row>
    <row r="32" spans="1:26" x14ac:dyDescent="0.45">
      <c r="A32" s="22"/>
      <c r="B32" s="22"/>
      <c r="C32" s="22"/>
      <c r="D32" s="22"/>
      <c r="E32" s="22"/>
      <c r="F32" s="22"/>
      <c r="G32" s="22"/>
      <c r="H32" s="22"/>
      <c r="L32" s="164"/>
      <c r="M32" s="165"/>
      <c r="N32" s="165"/>
      <c r="O32" s="165"/>
      <c r="P32" s="165"/>
      <c r="Q32" s="165"/>
      <c r="R32" s="165"/>
      <c r="S32" s="165"/>
    </row>
    <row r="33" spans="1:19" x14ac:dyDescent="0.45">
      <c r="A33" s="131" t="s">
        <v>61</v>
      </c>
      <c r="D33" s="142" t="s">
        <v>119</v>
      </c>
      <c r="F33" s="142" t="s">
        <v>119</v>
      </c>
      <c r="H33" s="142" t="s">
        <v>119</v>
      </c>
      <c r="L33" s="164"/>
      <c r="M33" s="165"/>
      <c r="N33" s="165"/>
      <c r="O33" s="165"/>
      <c r="P33" s="165"/>
      <c r="Q33" s="165"/>
      <c r="R33" s="165"/>
      <c r="S33" s="165"/>
    </row>
    <row r="34" spans="1:19" x14ac:dyDescent="0.45">
      <c r="A34" s="104" t="s">
        <v>45</v>
      </c>
      <c r="B34" s="105">
        <v>0.2</v>
      </c>
      <c r="D34" s="105">
        <v>0.2</v>
      </c>
      <c r="F34" s="105">
        <v>0</v>
      </c>
      <c r="H34" s="105">
        <v>0</v>
      </c>
      <c r="L34" s="164"/>
      <c r="M34" s="165"/>
      <c r="N34" s="165"/>
      <c r="O34" s="165"/>
      <c r="P34" s="165"/>
      <c r="Q34" s="165"/>
      <c r="R34" s="165"/>
      <c r="S34" s="165"/>
    </row>
    <row r="35" spans="1:19" x14ac:dyDescent="0.45">
      <c r="A35" s="104" t="s">
        <v>46</v>
      </c>
      <c r="B35" s="106">
        <v>0.2</v>
      </c>
      <c r="D35" s="106">
        <v>0</v>
      </c>
      <c r="F35" s="106">
        <v>0</v>
      </c>
      <c r="H35" s="106">
        <v>0</v>
      </c>
      <c r="L35" s="164"/>
      <c r="M35" s="165"/>
      <c r="N35" s="165"/>
      <c r="O35" s="165"/>
      <c r="P35" s="165"/>
      <c r="Q35" s="165"/>
      <c r="R35" s="165"/>
      <c r="S35" s="165"/>
    </row>
    <row r="36" spans="1:19" x14ac:dyDescent="0.45">
      <c r="A36" s="104" t="s">
        <v>47</v>
      </c>
      <c r="B36" s="106">
        <v>0.15</v>
      </c>
      <c r="D36" s="106">
        <v>0.15</v>
      </c>
      <c r="F36" s="106">
        <v>0</v>
      </c>
      <c r="H36" s="106">
        <v>0</v>
      </c>
      <c r="L36" s="164"/>
      <c r="M36" s="165"/>
      <c r="N36" s="165"/>
      <c r="O36" s="165"/>
      <c r="P36" s="165"/>
      <c r="Q36" s="165"/>
      <c r="R36" s="165"/>
      <c r="S36" s="165"/>
    </row>
    <row r="37" spans="1:19" x14ac:dyDescent="0.45">
      <c r="A37" s="104" t="s">
        <v>48</v>
      </c>
      <c r="B37" s="106">
        <v>0.2</v>
      </c>
      <c r="D37" s="106">
        <v>0.2</v>
      </c>
      <c r="F37" s="106">
        <v>0</v>
      </c>
      <c r="H37" s="106">
        <v>0</v>
      </c>
      <c r="L37" s="164"/>
      <c r="M37" s="165"/>
      <c r="N37" s="165"/>
      <c r="O37" s="165"/>
      <c r="P37" s="165"/>
      <c r="Q37" s="165"/>
      <c r="R37" s="165"/>
      <c r="S37" s="165"/>
    </row>
    <row r="38" spans="1:19" x14ac:dyDescent="0.45">
      <c r="A38" s="104" t="s">
        <v>49</v>
      </c>
      <c r="B38" s="106">
        <v>0.2</v>
      </c>
      <c r="D38" s="106">
        <v>0</v>
      </c>
      <c r="F38" s="106">
        <v>0</v>
      </c>
      <c r="H38" s="106">
        <v>0</v>
      </c>
      <c r="L38" s="164"/>
      <c r="M38" s="165"/>
      <c r="N38" s="165"/>
      <c r="O38" s="165"/>
      <c r="P38" s="165"/>
      <c r="Q38" s="165"/>
      <c r="R38" s="165"/>
      <c r="S38" s="165"/>
    </row>
    <row r="39" spans="1:19" x14ac:dyDescent="0.45">
      <c r="A39" s="104" t="s">
        <v>50</v>
      </c>
      <c r="B39" s="107">
        <v>0.1</v>
      </c>
      <c r="D39" s="107">
        <v>0</v>
      </c>
      <c r="F39" s="107">
        <v>0</v>
      </c>
      <c r="H39" s="107">
        <v>0</v>
      </c>
      <c r="L39" s="164"/>
      <c r="M39" s="165"/>
      <c r="N39" s="165"/>
      <c r="O39" s="165"/>
      <c r="P39" s="165"/>
      <c r="Q39" s="165"/>
      <c r="R39" s="165"/>
      <c r="S39" s="165"/>
    </row>
    <row r="40" spans="1:19" x14ac:dyDescent="0.45">
      <c r="A40" s="103" t="s">
        <v>51</v>
      </c>
      <c r="B40" s="103">
        <f>AVERAGE(B34:B39)</f>
        <v>0.17500000000000002</v>
      </c>
      <c r="D40" s="103">
        <f>AVERAGE(D34:D39)</f>
        <v>9.1666666666666674E-2</v>
      </c>
      <c r="F40" s="103">
        <f>AVERAGE(F34:F39)</f>
        <v>0</v>
      </c>
      <c r="H40" s="103">
        <f>AVERAGE(H34:H39)</f>
        <v>0</v>
      </c>
      <c r="L40" s="164"/>
      <c r="M40" s="165"/>
      <c r="N40" s="165"/>
      <c r="O40" s="165"/>
      <c r="P40" s="165"/>
      <c r="Q40" s="165"/>
      <c r="R40" s="165"/>
      <c r="S40" s="165"/>
    </row>
    <row r="41" spans="1:19" x14ac:dyDescent="0.45">
      <c r="A41" s="103" t="s">
        <v>52</v>
      </c>
      <c r="B41" s="108">
        <f>_xlfn.STDEV.S(B34:B39,)</f>
        <v>7.6376261582597374E-2</v>
      </c>
      <c r="C41" s="80"/>
      <c r="D41" s="108">
        <f>_xlfn.STDEV.S(D34:D39,)</f>
        <v>9.9402979738800495E-2</v>
      </c>
      <c r="E41" s="80"/>
      <c r="F41" s="108">
        <f>_xlfn.STDEV.S(F34:F39,)</f>
        <v>0</v>
      </c>
      <c r="G41" s="80"/>
      <c r="H41" s="108">
        <f>_xlfn.STDEV.S(H34:H39,)</f>
        <v>0</v>
      </c>
      <c r="L41" s="164"/>
      <c r="M41" s="165"/>
      <c r="N41" s="165"/>
      <c r="O41" s="165"/>
      <c r="P41" s="165"/>
      <c r="Q41" s="165"/>
      <c r="R41" s="165"/>
      <c r="S41" s="165"/>
    </row>
    <row r="42" spans="1:19" x14ac:dyDescent="0.45">
      <c r="A42" s="22"/>
      <c r="B42" s="22"/>
      <c r="C42" s="22"/>
      <c r="D42" s="22"/>
      <c r="E42" s="22"/>
      <c r="F42" s="22"/>
      <c r="G42" s="22"/>
      <c r="H42" s="22"/>
      <c r="L42" s="164"/>
      <c r="M42" s="169"/>
      <c r="N42" s="169"/>
      <c r="O42" s="169"/>
      <c r="P42" s="169"/>
      <c r="Q42" s="169"/>
      <c r="R42" s="169"/>
      <c r="S42" s="169"/>
    </row>
    <row r="43" spans="1:19" x14ac:dyDescent="0.45">
      <c r="A43" s="22"/>
      <c r="B43" s="22"/>
      <c r="C43" s="22"/>
      <c r="D43" s="22"/>
      <c r="E43" s="22"/>
      <c r="F43" s="22"/>
      <c r="G43" s="22"/>
      <c r="H43" s="22"/>
      <c r="L43" s="164"/>
      <c r="M43" s="169"/>
      <c r="N43" s="169"/>
      <c r="O43" s="169"/>
      <c r="P43" s="169"/>
      <c r="Q43" s="169"/>
      <c r="R43" s="169"/>
      <c r="S43" s="169"/>
    </row>
    <row r="44" spans="1:19" x14ac:dyDescent="0.45">
      <c r="A44" s="136" t="s">
        <v>62</v>
      </c>
      <c r="D44" s="142" t="s">
        <v>119</v>
      </c>
      <c r="F44" s="142" t="s">
        <v>119</v>
      </c>
      <c r="H44" s="142" t="s">
        <v>119</v>
      </c>
      <c r="L44" s="164"/>
      <c r="M44" s="169"/>
      <c r="N44" s="169"/>
      <c r="O44" s="169"/>
      <c r="P44" s="169"/>
      <c r="Q44" s="169"/>
      <c r="R44" s="169"/>
      <c r="S44" s="169"/>
    </row>
    <row r="45" spans="1:19" x14ac:dyDescent="0.45">
      <c r="A45" s="110" t="s">
        <v>45</v>
      </c>
      <c r="B45" s="111">
        <v>0.2</v>
      </c>
      <c r="D45" s="111">
        <v>0.2</v>
      </c>
      <c r="F45" s="111">
        <v>0</v>
      </c>
      <c r="H45" s="111">
        <v>0</v>
      </c>
      <c r="L45" s="164"/>
      <c r="M45" s="169"/>
      <c r="N45" s="169"/>
      <c r="O45" s="169"/>
      <c r="P45" s="169"/>
      <c r="Q45" s="169"/>
      <c r="R45" s="169"/>
      <c r="S45" s="169"/>
    </row>
    <row r="46" spans="1:19" x14ac:dyDescent="0.45">
      <c r="A46" s="110" t="s">
        <v>46</v>
      </c>
      <c r="B46" s="112">
        <v>0.2</v>
      </c>
      <c r="D46" s="112">
        <v>0.1</v>
      </c>
      <c r="F46" s="112">
        <v>0</v>
      </c>
      <c r="H46" s="112">
        <v>0</v>
      </c>
      <c r="L46" s="164"/>
      <c r="M46" s="169"/>
      <c r="N46" s="169" t="s">
        <v>117</v>
      </c>
      <c r="O46" s="169"/>
      <c r="P46" s="169"/>
      <c r="Q46" s="169"/>
      <c r="R46" s="169" t="s">
        <v>118</v>
      </c>
      <c r="S46" s="169"/>
    </row>
    <row r="47" spans="1:19" x14ac:dyDescent="0.45">
      <c r="A47" s="110" t="s">
        <v>47</v>
      </c>
      <c r="B47" s="112">
        <v>0.16</v>
      </c>
      <c r="D47" s="112">
        <v>0</v>
      </c>
      <c r="F47" s="112">
        <v>0</v>
      </c>
      <c r="H47" s="112">
        <v>0</v>
      </c>
      <c r="L47" s="164"/>
      <c r="M47" s="169"/>
      <c r="N47" s="169"/>
      <c r="O47" s="169"/>
      <c r="P47" s="169"/>
      <c r="Q47" s="169"/>
      <c r="R47" s="169"/>
      <c r="S47" s="169"/>
    </row>
    <row r="48" spans="1:19" x14ac:dyDescent="0.45">
      <c r="A48" s="110" t="s">
        <v>48</v>
      </c>
      <c r="B48" s="112">
        <v>0.2</v>
      </c>
      <c r="D48" s="112">
        <v>0.18</v>
      </c>
      <c r="F48" s="112">
        <v>0</v>
      </c>
      <c r="H48" s="112">
        <v>0</v>
      </c>
      <c r="L48" s="164"/>
      <c r="M48" s="169"/>
      <c r="N48" s="169"/>
      <c r="O48" s="169"/>
      <c r="P48" s="169"/>
      <c r="Q48" s="169"/>
      <c r="R48" s="169"/>
      <c r="S48" s="169"/>
    </row>
    <row r="49" spans="1:19" x14ac:dyDescent="0.45">
      <c r="A49" s="110" t="s">
        <v>49</v>
      </c>
      <c r="B49" s="112">
        <v>0.22</v>
      </c>
      <c r="D49" s="112">
        <v>0.2</v>
      </c>
      <c r="F49" s="112">
        <v>0</v>
      </c>
      <c r="H49" s="112">
        <v>0</v>
      </c>
      <c r="L49" s="164"/>
      <c r="M49" s="169"/>
      <c r="N49" s="169"/>
      <c r="O49" s="169"/>
      <c r="P49" s="169"/>
      <c r="Q49" s="169"/>
      <c r="R49" s="169"/>
      <c r="S49" s="169"/>
    </row>
    <row r="50" spans="1:19" x14ac:dyDescent="0.45">
      <c r="A50" s="110" t="s">
        <v>50</v>
      </c>
      <c r="B50" s="113">
        <v>0.16</v>
      </c>
      <c r="D50" s="113">
        <v>0</v>
      </c>
      <c r="F50" s="113">
        <v>0</v>
      </c>
      <c r="H50" s="113">
        <v>0</v>
      </c>
      <c r="L50" s="164"/>
      <c r="M50" s="169"/>
      <c r="N50" s="169"/>
      <c r="O50" s="169"/>
      <c r="P50" s="169"/>
      <c r="Q50" s="169"/>
      <c r="R50" s="169"/>
      <c r="S50" s="169"/>
    </row>
    <row r="51" spans="1:19" x14ac:dyDescent="0.45">
      <c r="A51" s="109" t="s">
        <v>51</v>
      </c>
      <c r="B51" s="109">
        <f>AVERAGE(B45:B50)</f>
        <v>0.18999999999999997</v>
      </c>
      <c r="D51" s="109">
        <f>AVERAGE(D45:D50)</f>
        <v>0.11333333333333334</v>
      </c>
      <c r="F51" s="109">
        <f>AVERAGE(F45:F50)</f>
        <v>0</v>
      </c>
      <c r="H51" s="109">
        <f>AVERAGE(H45:H50)</f>
        <v>0</v>
      </c>
      <c r="L51" s="164"/>
      <c r="M51" s="169"/>
      <c r="N51" s="169"/>
      <c r="O51" s="169"/>
      <c r="P51" s="169"/>
      <c r="Q51" s="169"/>
      <c r="R51" s="169"/>
      <c r="S51" s="169"/>
    </row>
    <row r="52" spans="1:19" x14ac:dyDescent="0.45">
      <c r="A52" s="109" t="s">
        <v>52</v>
      </c>
      <c r="B52" s="114">
        <f>_xlfn.STDEV.S(B45:B50,)</f>
        <v>7.5213980463361099E-2</v>
      </c>
      <c r="C52" s="80"/>
      <c r="D52" s="114">
        <f>_xlfn.STDEV.S(D45:D50,)</f>
        <v>9.6904469404027957E-2</v>
      </c>
      <c r="E52" s="80"/>
      <c r="F52" s="114">
        <f>_xlfn.STDEV.S(F45:F50,)</f>
        <v>0</v>
      </c>
      <c r="G52" s="80"/>
      <c r="H52" s="114">
        <f>_xlfn.STDEV.S(H45:H50,)</f>
        <v>0</v>
      </c>
      <c r="L52" s="164"/>
      <c r="M52" s="169"/>
      <c r="N52" s="169"/>
      <c r="O52" s="169"/>
      <c r="P52" s="169"/>
      <c r="Q52" s="169"/>
      <c r="R52" s="169"/>
      <c r="S52" s="169"/>
    </row>
    <row r="53" spans="1:19" x14ac:dyDescent="0.45">
      <c r="A53" s="22"/>
      <c r="B53" s="22"/>
      <c r="C53" s="22"/>
      <c r="D53" s="22"/>
      <c r="E53" s="22"/>
      <c r="F53" s="22"/>
      <c r="G53" s="22"/>
      <c r="H53" s="22"/>
      <c r="L53" s="164"/>
      <c r="M53" s="169"/>
      <c r="N53" s="169"/>
      <c r="O53" s="169"/>
      <c r="P53" s="169"/>
      <c r="Q53" s="169"/>
      <c r="R53" s="169"/>
      <c r="S53" s="169"/>
    </row>
    <row r="54" spans="1:19" x14ac:dyDescent="0.45">
      <c r="A54" s="22"/>
      <c r="B54" s="22"/>
      <c r="C54" s="22"/>
      <c r="D54" s="22"/>
      <c r="E54" s="22"/>
      <c r="F54" s="22"/>
      <c r="G54" s="22"/>
      <c r="H54" s="22"/>
      <c r="L54" s="164"/>
      <c r="M54" s="165"/>
      <c r="N54" s="165"/>
      <c r="O54" s="165"/>
      <c r="P54" s="165"/>
      <c r="Q54" s="165"/>
      <c r="R54" s="165"/>
      <c r="S54" s="165"/>
    </row>
    <row r="55" spans="1:19" x14ac:dyDescent="0.45">
      <c r="A55" s="135" t="s">
        <v>63</v>
      </c>
      <c r="D55" s="142" t="s">
        <v>119</v>
      </c>
      <c r="F55" s="142" t="s">
        <v>119</v>
      </c>
      <c r="H55" s="142" t="s">
        <v>119</v>
      </c>
    </row>
    <row r="56" spans="1:19" x14ac:dyDescent="0.45">
      <c r="A56" s="116" t="s">
        <v>45</v>
      </c>
      <c r="B56" s="117">
        <v>0.1</v>
      </c>
      <c r="D56" s="117">
        <v>0.1</v>
      </c>
      <c r="F56" s="117">
        <v>0</v>
      </c>
      <c r="H56" s="117">
        <v>0</v>
      </c>
    </row>
    <row r="57" spans="1:19" x14ac:dyDescent="0.45">
      <c r="A57" s="116" t="s">
        <v>46</v>
      </c>
      <c r="B57" s="118">
        <v>0.2</v>
      </c>
      <c r="D57" s="118">
        <v>0</v>
      </c>
      <c r="F57" s="118">
        <v>0</v>
      </c>
      <c r="H57" s="118">
        <v>0</v>
      </c>
    </row>
    <row r="58" spans="1:19" x14ac:dyDescent="0.45">
      <c r="A58" s="116" t="s">
        <v>47</v>
      </c>
      <c r="B58" s="118">
        <v>0.18</v>
      </c>
      <c r="D58" s="118">
        <v>0.1</v>
      </c>
      <c r="F58" s="118">
        <v>0.05</v>
      </c>
      <c r="H58" s="118">
        <v>0</v>
      </c>
    </row>
    <row r="59" spans="1:19" x14ac:dyDescent="0.45">
      <c r="A59" s="116" t="s">
        <v>48</v>
      </c>
      <c r="B59" s="118">
        <v>0.2</v>
      </c>
      <c r="D59" s="118">
        <v>0.2</v>
      </c>
      <c r="F59" s="118">
        <v>0.1</v>
      </c>
      <c r="H59" s="118">
        <v>0.05</v>
      </c>
    </row>
    <row r="60" spans="1:19" x14ac:dyDescent="0.45">
      <c r="A60" s="116" t="s">
        <v>49</v>
      </c>
      <c r="B60" s="118">
        <v>0.3</v>
      </c>
      <c r="D60" s="118">
        <v>0.15</v>
      </c>
      <c r="F60" s="118">
        <v>0.1</v>
      </c>
      <c r="H60" s="118">
        <v>0</v>
      </c>
    </row>
    <row r="61" spans="1:19" x14ac:dyDescent="0.45">
      <c r="A61" s="116" t="s">
        <v>50</v>
      </c>
      <c r="B61" s="119">
        <v>0.22</v>
      </c>
      <c r="D61" s="119">
        <v>0</v>
      </c>
      <c r="F61" s="119">
        <v>0</v>
      </c>
      <c r="H61" s="119">
        <v>0</v>
      </c>
    </row>
    <row r="62" spans="1:19" x14ac:dyDescent="0.45">
      <c r="A62" s="115" t="s">
        <v>51</v>
      </c>
      <c r="B62" s="115">
        <f>AVERAGE(B56:B61)</f>
        <v>0.19999999999999998</v>
      </c>
      <c r="D62" s="115">
        <f>AVERAGE(D56:D61)</f>
        <v>9.1666666666666674E-2</v>
      </c>
      <c r="F62" s="115">
        <f>AVERAGE(F56:F61)</f>
        <v>4.1666666666666664E-2</v>
      </c>
      <c r="H62" s="115">
        <f>AVERAGE(H56:H61)</f>
        <v>8.3333333333333332E-3</v>
      </c>
    </row>
    <row r="63" spans="1:19" x14ac:dyDescent="0.45">
      <c r="A63" s="115" t="s">
        <v>52</v>
      </c>
      <c r="B63" s="120">
        <f>_xlfn.STDEV.S(B56:B61,)</f>
        <v>9.5817286441186519E-2</v>
      </c>
      <c r="C63" s="80"/>
      <c r="D63" s="120">
        <f>_xlfn.STDEV.S(D56:D61,)</f>
        <v>8.0917359371268718E-2</v>
      </c>
      <c r="E63" s="80"/>
      <c r="F63" s="120">
        <f>_xlfn.STDEV.S(F56:F61,)</f>
        <v>4.7559486560567105E-2</v>
      </c>
      <c r="G63" s="80"/>
      <c r="H63" s="120">
        <f>_xlfn.STDEV.S(H56:H61,)</f>
        <v>1.8898223650461364E-2</v>
      </c>
    </row>
    <row r="64" spans="1:19" x14ac:dyDescent="0.45">
      <c r="A64" s="22"/>
      <c r="B64" s="22"/>
      <c r="C64" s="22"/>
      <c r="D64" s="22"/>
      <c r="E64" s="22"/>
      <c r="F64" s="22"/>
      <c r="G64" s="22"/>
      <c r="H64" s="22"/>
    </row>
    <row r="65" spans="1:8" x14ac:dyDescent="0.45">
      <c r="A65" s="22"/>
      <c r="B65" s="22"/>
      <c r="C65" s="22"/>
      <c r="D65" s="22"/>
      <c r="E65" s="22"/>
      <c r="F65" s="22"/>
      <c r="G65" s="22"/>
      <c r="H65" s="22"/>
    </row>
    <row r="66" spans="1:8" x14ac:dyDescent="0.45">
      <c r="A66" s="134" t="s">
        <v>64</v>
      </c>
      <c r="D66" s="142" t="s">
        <v>120</v>
      </c>
      <c r="F66" s="142" t="s">
        <v>120</v>
      </c>
      <c r="H66" s="142" t="s">
        <v>120</v>
      </c>
    </row>
    <row r="67" spans="1:8" x14ac:dyDescent="0.45">
      <c r="A67" s="122" t="s">
        <v>45</v>
      </c>
      <c r="B67" s="123">
        <v>0.2</v>
      </c>
      <c r="D67" s="123"/>
      <c r="F67" s="123"/>
      <c r="H67" s="123"/>
    </row>
    <row r="68" spans="1:8" x14ac:dyDescent="0.45">
      <c r="A68" s="122" t="s">
        <v>46</v>
      </c>
      <c r="B68" s="124">
        <v>0.2</v>
      </c>
      <c r="D68" s="124"/>
      <c r="F68" s="124"/>
      <c r="H68" s="124"/>
    </row>
    <row r="69" spans="1:8" x14ac:dyDescent="0.45">
      <c r="A69" s="122" t="s">
        <v>47</v>
      </c>
      <c r="B69" s="124">
        <v>0.2</v>
      </c>
      <c r="D69" s="124"/>
      <c r="F69" s="124"/>
      <c r="H69" s="124"/>
    </row>
    <row r="70" spans="1:8" x14ac:dyDescent="0.45">
      <c r="A70" s="122" t="s">
        <v>48</v>
      </c>
      <c r="B70" s="124">
        <v>0.1</v>
      </c>
      <c r="D70" s="124"/>
      <c r="F70" s="124"/>
      <c r="H70" s="124"/>
    </row>
    <row r="71" spans="1:8" x14ac:dyDescent="0.45">
      <c r="A71" s="122" t="s">
        <v>49</v>
      </c>
      <c r="B71" s="124">
        <v>0.2</v>
      </c>
      <c r="D71" s="124"/>
      <c r="F71" s="124"/>
      <c r="H71" s="124"/>
    </row>
    <row r="72" spans="1:8" x14ac:dyDescent="0.45">
      <c r="A72" s="122" t="s">
        <v>50</v>
      </c>
      <c r="B72" s="125">
        <v>0.3</v>
      </c>
      <c r="D72" s="125"/>
      <c r="F72" s="125"/>
      <c r="H72" s="125"/>
    </row>
    <row r="73" spans="1:8" x14ac:dyDescent="0.45">
      <c r="A73" s="121" t="s">
        <v>51</v>
      </c>
      <c r="B73" s="121">
        <f>AVERAGE(B67:B72)</f>
        <v>0.20000000000000004</v>
      </c>
      <c r="D73" s="121" t="e">
        <f>AVERAGE(D67:D72)</f>
        <v>#DIV/0!</v>
      </c>
      <c r="F73" s="121" t="e">
        <f>AVERAGE(F67:F72)</f>
        <v>#DIV/0!</v>
      </c>
      <c r="H73" s="121" t="e">
        <f>AVERAGE(H67:H72)</f>
        <v>#DIV/0!</v>
      </c>
    </row>
    <row r="74" spans="1:8" x14ac:dyDescent="0.45">
      <c r="A74" s="121" t="s">
        <v>52</v>
      </c>
      <c r="B74" s="126">
        <f>_xlfn.STDEV.S(B67:B72,)</f>
        <v>9.5118973121134154E-2</v>
      </c>
      <c r="C74" s="80"/>
      <c r="D74" s="126" t="e">
        <f>_xlfn.STDEV.S(D67:D72,)</f>
        <v>#DIV/0!</v>
      </c>
      <c r="E74" s="80"/>
      <c r="F74" s="126" t="e">
        <f>_xlfn.STDEV.S(F67:F72,)</f>
        <v>#DIV/0!</v>
      </c>
      <c r="G74" s="80"/>
      <c r="H74" s="126" t="e">
        <f>_xlfn.STDEV.S(H67:H72,)</f>
        <v>#DIV/0!</v>
      </c>
    </row>
    <row r="75" spans="1:8" x14ac:dyDescent="0.45">
      <c r="A75" s="22"/>
      <c r="B75" s="22"/>
      <c r="C75" s="22"/>
      <c r="D75" s="22"/>
      <c r="E75" s="22"/>
      <c r="F75" s="22"/>
      <c r="G75" s="22"/>
      <c r="H75" s="22"/>
    </row>
    <row r="76" spans="1:8" x14ac:dyDescent="0.45">
      <c r="A76" s="127"/>
      <c r="B76" s="22"/>
      <c r="C76" s="22"/>
      <c r="D76" s="22"/>
      <c r="E76" s="22"/>
      <c r="F76" s="22"/>
      <c r="G76" s="22"/>
      <c r="H76" s="22"/>
    </row>
    <row r="77" spans="1:8" x14ac:dyDescent="0.45">
      <c r="A77" s="133" t="s">
        <v>65</v>
      </c>
      <c r="D77" s="142" t="s">
        <v>119</v>
      </c>
      <c r="F77" s="142" t="s">
        <v>119</v>
      </c>
      <c r="H77" s="142" t="s">
        <v>119</v>
      </c>
    </row>
    <row r="78" spans="1:8" x14ac:dyDescent="0.45">
      <c r="A78" s="55" t="s">
        <v>45</v>
      </c>
      <c r="B78" s="123">
        <v>0.2</v>
      </c>
      <c r="D78" s="56">
        <v>0.1</v>
      </c>
      <c r="F78" s="56">
        <v>0</v>
      </c>
      <c r="H78" s="56">
        <v>0</v>
      </c>
    </row>
    <row r="79" spans="1:8" x14ac:dyDescent="0.45">
      <c r="A79" s="55" t="s">
        <v>46</v>
      </c>
      <c r="B79" s="124">
        <v>0.2</v>
      </c>
      <c r="D79" s="60">
        <v>0.15</v>
      </c>
      <c r="F79" s="60">
        <v>0.05</v>
      </c>
      <c r="H79" s="60">
        <v>0</v>
      </c>
    </row>
    <row r="80" spans="1:8" x14ac:dyDescent="0.45">
      <c r="A80" s="55" t="s">
        <v>47</v>
      </c>
      <c r="B80" s="124">
        <v>0.2</v>
      </c>
      <c r="D80" s="60">
        <v>0.15</v>
      </c>
      <c r="F80" s="60">
        <v>0.05</v>
      </c>
      <c r="H80" s="60">
        <v>0</v>
      </c>
    </row>
    <row r="81" spans="1:8" x14ac:dyDescent="0.45">
      <c r="A81" s="55" t="s">
        <v>48</v>
      </c>
      <c r="B81" s="124">
        <v>0.35</v>
      </c>
      <c r="D81" s="60">
        <v>0.3</v>
      </c>
      <c r="F81" s="60">
        <v>0.1</v>
      </c>
      <c r="H81" s="60">
        <v>0</v>
      </c>
    </row>
    <row r="82" spans="1:8" x14ac:dyDescent="0.45">
      <c r="A82" s="55" t="s">
        <v>49</v>
      </c>
      <c r="B82" s="124">
        <v>0.3</v>
      </c>
      <c r="D82" s="60">
        <v>0.25</v>
      </c>
      <c r="F82" s="60">
        <v>0.1</v>
      </c>
      <c r="H82" s="60">
        <v>0</v>
      </c>
    </row>
    <row r="83" spans="1:8" x14ac:dyDescent="0.45">
      <c r="A83" s="55" t="s">
        <v>50</v>
      </c>
      <c r="B83" s="125">
        <v>0.15</v>
      </c>
      <c r="D83" s="73">
        <v>0</v>
      </c>
      <c r="F83" s="73">
        <v>0</v>
      </c>
      <c r="H83" s="73">
        <v>0</v>
      </c>
    </row>
    <row r="84" spans="1:8" x14ac:dyDescent="0.45">
      <c r="A84" s="53" t="s">
        <v>51</v>
      </c>
      <c r="B84" s="77">
        <f>AVERAGE(B78:B83)</f>
        <v>0.23333333333333331</v>
      </c>
      <c r="D84" s="77">
        <f>AVERAGE(D78:D83)</f>
        <v>0.15833333333333333</v>
      </c>
      <c r="F84" s="77">
        <f>AVERAGE(F78:F83)</f>
        <v>5.000000000000001E-2</v>
      </c>
      <c r="H84" s="77">
        <f>AVERAGE(H78:H83)</f>
        <v>0</v>
      </c>
    </row>
    <row r="85" spans="1:8" x14ac:dyDescent="0.45">
      <c r="A85" s="53" t="s">
        <v>52</v>
      </c>
      <c r="B85" s="79">
        <f>_xlfn.STDEV.S(B78:B83,)</f>
        <v>0.11180339887498954</v>
      </c>
      <c r="C85" s="80"/>
      <c r="D85" s="79">
        <f>_xlfn.STDEV.S(D78:D83,)</f>
        <v>0.11443442705426586</v>
      </c>
      <c r="E85" s="80"/>
      <c r="F85" s="79">
        <f>_xlfn.STDEV.S(F78:F83,)</f>
        <v>4.4986770542121871E-2</v>
      </c>
      <c r="G85" s="80"/>
      <c r="H85" s="79">
        <f>_xlfn.STDEV.S(H78:H83,)</f>
        <v>0</v>
      </c>
    </row>
    <row r="86" spans="1:8" x14ac:dyDescent="0.45">
      <c r="B86" s="81"/>
      <c r="C86" s="82"/>
      <c r="D86" s="81"/>
      <c r="E86" s="82"/>
      <c r="F86" s="81"/>
      <c r="G86" s="82"/>
      <c r="H86" s="81"/>
    </row>
    <row r="88" spans="1:8" x14ac:dyDescent="0.45">
      <c r="A88" s="132" t="s">
        <v>66</v>
      </c>
      <c r="D88" s="142" t="s">
        <v>120</v>
      </c>
      <c r="F88" s="142" t="s">
        <v>120</v>
      </c>
      <c r="H88" s="142" t="s">
        <v>120</v>
      </c>
    </row>
    <row r="89" spans="1:8" x14ac:dyDescent="0.45">
      <c r="A89" s="93" t="s">
        <v>45</v>
      </c>
      <c r="B89" s="94">
        <v>0.3</v>
      </c>
      <c r="D89" s="94"/>
      <c r="F89" s="94"/>
      <c r="H89" s="94"/>
    </row>
    <row r="90" spans="1:8" x14ac:dyDescent="0.45">
      <c r="A90" s="93" t="s">
        <v>46</v>
      </c>
      <c r="B90" s="95">
        <v>0.2</v>
      </c>
      <c r="D90" s="95"/>
      <c r="F90" s="95"/>
      <c r="H90" s="95"/>
    </row>
    <row r="91" spans="1:8" x14ac:dyDescent="0.45">
      <c r="A91" s="93" t="s">
        <v>47</v>
      </c>
      <c r="B91" s="95">
        <v>0.1</v>
      </c>
      <c r="D91" s="95"/>
      <c r="F91" s="95"/>
      <c r="H91" s="95"/>
    </row>
    <row r="92" spans="1:8" x14ac:dyDescent="0.45">
      <c r="A92" s="93" t="s">
        <v>48</v>
      </c>
      <c r="B92" s="95">
        <v>0.1</v>
      </c>
      <c r="D92" s="95"/>
      <c r="F92" s="95"/>
      <c r="H92" s="95"/>
    </row>
    <row r="93" spans="1:8" x14ac:dyDescent="0.45">
      <c r="A93" s="93" t="s">
        <v>49</v>
      </c>
      <c r="B93" s="95">
        <v>0.18</v>
      </c>
      <c r="D93" s="95"/>
      <c r="F93" s="95"/>
      <c r="H93" s="95"/>
    </row>
    <row r="94" spans="1:8" x14ac:dyDescent="0.45">
      <c r="A94" s="93" t="s">
        <v>50</v>
      </c>
      <c r="B94" s="101">
        <v>0.1</v>
      </c>
      <c r="D94" s="101"/>
      <c r="F94" s="101"/>
      <c r="H94" s="101"/>
    </row>
    <row r="95" spans="1:8" x14ac:dyDescent="0.45">
      <c r="A95" s="89" t="s">
        <v>51</v>
      </c>
      <c r="B95" s="89">
        <f>AVERAGE(B89:B94)</f>
        <v>0.1633333333333333</v>
      </c>
      <c r="D95" s="89" t="e">
        <f>AVERAGE(D89:D94)</f>
        <v>#DIV/0!</v>
      </c>
      <c r="F95" s="89" t="e">
        <f>AVERAGE(F89:F94)</f>
        <v>#DIV/0!</v>
      </c>
      <c r="H95" s="89" t="e">
        <f>AVERAGE(H89:H94)</f>
        <v>#DIV/0!</v>
      </c>
    </row>
    <row r="96" spans="1:8" x14ac:dyDescent="0.45">
      <c r="A96" s="89" t="s">
        <v>52</v>
      </c>
      <c r="B96" s="102">
        <f>_xlfn.STDEV.S(B89:B94,)</f>
        <v>9.5916630466254441E-2</v>
      </c>
      <c r="C96" s="80"/>
      <c r="D96" s="102" t="e">
        <f>_xlfn.STDEV.S(D89:D94,)</f>
        <v>#DIV/0!</v>
      </c>
      <c r="E96" s="80"/>
      <c r="F96" s="102" t="e">
        <f>_xlfn.STDEV.S(F89:F94,)</f>
        <v>#DIV/0!</v>
      </c>
      <c r="G96" s="80"/>
      <c r="H96" s="102" t="e">
        <f>_xlfn.STDEV.S(H89:H94,)</f>
        <v>#DIV/0!</v>
      </c>
    </row>
    <row r="97" spans="1:19" x14ac:dyDescent="0.45">
      <c r="A97" s="22"/>
      <c r="B97" s="22"/>
      <c r="C97" s="22"/>
      <c r="D97" s="22"/>
      <c r="E97" s="22"/>
      <c r="F97" s="22"/>
      <c r="G97" s="22"/>
      <c r="H97" s="22"/>
      <c r="K97" s="21"/>
      <c r="L97" s="21"/>
      <c r="M97" s="21"/>
      <c r="N97" s="21"/>
      <c r="O97" s="21"/>
      <c r="P97" s="21"/>
      <c r="Q97" s="21"/>
      <c r="R97" s="21"/>
      <c r="S97" s="21"/>
    </row>
    <row r="98" spans="1:19" x14ac:dyDescent="0.45">
      <c r="A98" s="22"/>
      <c r="B98" s="22"/>
      <c r="C98" s="22"/>
      <c r="D98" s="22"/>
      <c r="E98" s="22"/>
      <c r="F98" s="22"/>
      <c r="G98" s="22"/>
      <c r="H98" s="22"/>
      <c r="K98" s="21"/>
      <c r="L98" s="21"/>
      <c r="M98" s="21"/>
      <c r="N98" s="21"/>
      <c r="O98" s="21"/>
      <c r="P98" s="21"/>
      <c r="Q98" s="21"/>
      <c r="R98" s="21"/>
      <c r="S98" s="21"/>
    </row>
    <row r="99" spans="1:19" x14ac:dyDescent="0.45">
      <c r="A99" s="131" t="s">
        <v>67</v>
      </c>
      <c r="D99" s="142" t="s">
        <v>119</v>
      </c>
      <c r="F99" s="142" t="s">
        <v>119</v>
      </c>
      <c r="H99" s="142" t="s">
        <v>119</v>
      </c>
      <c r="K99" s="21"/>
      <c r="L99" s="21"/>
      <c r="M99" s="21"/>
      <c r="N99" s="21"/>
      <c r="O99" s="21"/>
      <c r="P99" s="21"/>
      <c r="Q99" s="21"/>
      <c r="R99" s="21"/>
      <c r="S99" s="21"/>
    </row>
    <row r="100" spans="1:19" x14ac:dyDescent="0.45">
      <c r="A100" s="104" t="s">
        <v>45</v>
      </c>
      <c r="B100" s="105">
        <v>0.2</v>
      </c>
      <c r="D100" s="105">
        <v>0</v>
      </c>
      <c r="F100" s="105">
        <v>0</v>
      </c>
      <c r="H100" s="105">
        <v>0</v>
      </c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19" x14ac:dyDescent="0.45">
      <c r="A101" s="104" t="s">
        <v>46</v>
      </c>
      <c r="B101" s="106">
        <v>0.2</v>
      </c>
      <c r="D101" s="106">
        <v>0.2</v>
      </c>
      <c r="F101" s="106">
        <v>0.1</v>
      </c>
      <c r="H101" s="106">
        <v>0</v>
      </c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19" x14ac:dyDescent="0.45">
      <c r="A102" s="104" t="s">
        <v>47</v>
      </c>
      <c r="B102" s="106">
        <v>0.25</v>
      </c>
      <c r="D102" s="106">
        <v>0.25</v>
      </c>
      <c r="F102" s="106">
        <v>0.1</v>
      </c>
      <c r="H102" s="106">
        <v>0.05</v>
      </c>
      <c r="K102" s="21"/>
      <c r="L102" s="164"/>
      <c r="M102" s="165"/>
      <c r="N102" s="165"/>
      <c r="O102" s="165"/>
      <c r="P102" s="165"/>
      <c r="Q102" s="165"/>
      <c r="R102" s="165"/>
      <c r="S102" s="21"/>
    </row>
    <row r="103" spans="1:19" x14ac:dyDescent="0.45">
      <c r="A103" s="104" t="s">
        <v>48</v>
      </c>
      <c r="B103" s="106">
        <v>0.2</v>
      </c>
      <c r="D103" s="106">
        <v>0.15</v>
      </c>
      <c r="F103" s="106">
        <v>0.1</v>
      </c>
      <c r="H103" s="106">
        <v>0</v>
      </c>
      <c r="K103" s="21"/>
      <c r="L103" s="164"/>
      <c r="M103" s="165"/>
      <c r="N103" s="165"/>
      <c r="O103" s="165"/>
      <c r="P103" s="165"/>
      <c r="Q103" s="165"/>
      <c r="R103" s="165"/>
      <c r="S103" s="21"/>
    </row>
    <row r="104" spans="1:19" x14ac:dyDescent="0.45">
      <c r="A104" s="104" t="s">
        <v>49</v>
      </c>
      <c r="B104" s="106">
        <v>0.3</v>
      </c>
      <c r="D104" s="106">
        <v>0.2</v>
      </c>
      <c r="F104" s="106">
        <v>0.05</v>
      </c>
      <c r="H104" s="106">
        <v>0</v>
      </c>
      <c r="K104" s="21"/>
      <c r="L104" s="164"/>
      <c r="M104" s="165"/>
      <c r="N104" s="165"/>
      <c r="O104" s="165"/>
      <c r="P104" s="165"/>
      <c r="Q104" s="165"/>
      <c r="R104" s="165"/>
      <c r="S104" s="21"/>
    </row>
    <row r="105" spans="1:19" x14ac:dyDescent="0.45">
      <c r="A105" s="104" t="s">
        <v>50</v>
      </c>
      <c r="B105" s="107">
        <v>0.3</v>
      </c>
      <c r="D105" s="107">
        <v>0.2</v>
      </c>
      <c r="F105" s="107">
        <v>0.05</v>
      </c>
      <c r="H105" s="107">
        <v>0</v>
      </c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19" x14ac:dyDescent="0.45">
      <c r="A106" s="103" t="s">
        <v>51</v>
      </c>
      <c r="B106" s="103">
        <f>AVERAGE(B100:B105)</f>
        <v>0.2416666666666667</v>
      </c>
      <c r="D106" s="103">
        <f>AVERAGE(D100:D105)</f>
        <v>0.16666666666666666</v>
      </c>
      <c r="F106" s="103">
        <f>AVERAGE(F100:F105)</f>
        <v>6.6666666666666666E-2</v>
      </c>
      <c r="H106" s="103">
        <f>AVERAGE(H100:H105)</f>
        <v>8.3333333333333332E-3</v>
      </c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19" x14ac:dyDescent="0.45">
      <c r="A107" s="103" t="s">
        <v>52</v>
      </c>
      <c r="B107" s="108">
        <f>_xlfn.STDEV.S(B100:B105,)</f>
        <v>0.10177004891982146</v>
      </c>
      <c r="C107" s="80"/>
      <c r="D107" s="108">
        <f>_xlfn.STDEV.S(D100:D105,)</f>
        <v>0.1017700489198215</v>
      </c>
      <c r="E107" s="80"/>
      <c r="F107" s="108">
        <f>_xlfn.STDEV.S(F100:F105,)</f>
        <v>4.4986770542121877E-2</v>
      </c>
      <c r="G107" s="80"/>
      <c r="H107" s="108">
        <f>_xlfn.STDEV.S(H100:H105,)</f>
        <v>1.8898223650461364E-2</v>
      </c>
      <c r="K107" s="21"/>
      <c r="L107" s="21"/>
      <c r="M107" s="21"/>
      <c r="N107" s="21"/>
      <c r="O107" s="21"/>
      <c r="P107" s="21"/>
      <c r="Q107" s="21"/>
      <c r="R107" s="21"/>
      <c r="S107" s="21"/>
    </row>
    <row r="108" spans="1:19" x14ac:dyDescent="0.45">
      <c r="A108" s="22"/>
      <c r="B108" s="22"/>
      <c r="C108" s="22"/>
      <c r="D108" s="22"/>
      <c r="E108" s="22"/>
      <c r="F108" s="22"/>
      <c r="G108" s="22"/>
      <c r="H108" s="22"/>
      <c r="K108" s="21"/>
      <c r="L108" s="21"/>
      <c r="M108" s="21"/>
      <c r="N108" s="21"/>
      <c r="O108" s="21"/>
      <c r="P108" s="21"/>
      <c r="Q108" s="21"/>
      <c r="R108" s="21"/>
      <c r="S108" s="21"/>
    </row>
    <row r="109" spans="1:19" x14ac:dyDescent="0.45">
      <c r="A109" s="22"/>
      <c r="B109" s="22"/>
      <c r="C109" s="22"/>
      <c r="D109" s="22"/>
      <c r="E109" s="22"/>
      <c r="F109" s="22"/>
      <c r="G109" s="22"/>
      <c r="H109" s="22"/>
      <c r="I109" s="22"/>
      <c r="K109" s="21"/>
      <c r="L109" s="21"/>
      <c r="M109" s="21"/>
      <c r="N109" s="21"/>
      <c r="O109" s="21"/>
      <c r="P109" s="21"/>
      <c r="Q109" s="21"/>
      <c r="R109" s="21"/>
      <c r="S109" s="21"/>
    </row>
    <row r="110" spans="1:19" x14ac:dyDescent="0.45">
      <c r="A110" s="150" t="s">
        <v>111</v>
      </c>
      <c r="B110" s="142"/>
      <c r="C110" s="142"/>
      <c r="D110" s="142" t="s">
        <v>120</v>
      </c>
      <c r="E110" s="142"/>
      <c r="F110" s="142" t="s">
        <v>120</v>
      </c>
      <c r="G110" s="142"/>
      <c r="H110" s="142" t="s">
        <v>120</v>
      </c>
      <c r="I110" s="22"/>
    </row>
    <row r="111" spans="1:19" x14ac:dyDescent="0.45">
      <c r="A111" s="145" t="s">
        <v>45</v>
      </c>
      <c r="B111" s="146">
        <v>0.2</v>
      </c>
      <c r="C111" s="142"/>
      <c r="D111" s="146"/>
      <c r="E111" s="142"/>
      <c r="F111" s="146"/>
      <c r="G111" s="142"/>
      <c r="H111" s="146"/>
      <c r="I111" s="22"/>
    </row>
    <row r="112" spans="1:19" x14ac:dyDescent="0.45">
      <c r="A112" s="145" t="s">
        <v>46</v>
      </c>
      <c r="B112" s="147">
        <v>0.3</v>
      </c>
      <c r="C112" s="142"/>
      <c r="D112" s="147"/>
      <c r="E112" s="142"/>
      <c r="F112" s="147"/>
      <c r="G112" s="142"/>
      <c r="H112" s="147"/>
      <c r="I112" s="22"/>
    </row>
    <row r="113" spans="1:9" x14ac:dyDescent="0.45">
      <c r="A113" s="145" t="s">
        <v>47</v>
      </c>
      <c r="B113" s="147">
        <v>0.17</v>
      </c>
      <c r="C113" s="142"/>
      <c r="D113" s="147"/>
      <c r="E113" s="142"/>
      <c r="F113" s="147"/>
      <c r="G113" s="142"/>
      <c r="H113" s="147"/>
      <c r="I113" s="22"/>
    </row>
    <row r="114" spans="1:9" x14ac:dyDescent="0.45">
      <c r="A114" s="145" t="s">
        <v>48</v>
      </c>
      <c r="B114" s="147">
        <v>0.33</v>
      </c>
      <c r="C114" s="142"/>
      <c r="D114" s="147"/>
      <c r="E114" s="142"/>
      <c r="F114" s="147"/>
      <c r="G114" s="142"/>
      <c r="H114" s="147"/>
      <c r="I114" s="22"/>
    </row>
    <row r="115" spans="1:9" x14ac:dyDescent="0.45">
      <c r="A115" s="145" t="s">
        <v>49</v>
      </c>
      <c r="B115" s="147">
        <v>0.15</v>
      </c>
      <c r="C115" s="142"/>
      <c r="D115" s="147"/>
      <c r="E115" s="142"/>
      <c r="F115" s="147"/>
      <c r="G115" s="142"/>
      <c r="H115" s="147"/>
      <c r="I115" s="22"/>
    </row>
    <row r="116" spans="1:9" x14ac:dyDescent="0.45">
      <c r="A116" s="145" t="s">
        <v>50</v>
      </c>
      <c r="B116" s="148">
        <v>0</v>
      </c>
      <c r="C116" s="142"/>
      <c r="D116" s="148"/>
      <c r="E116" s="142"/>
      <c r="F116" s="148"/>
      <c r="G116" s="142"/>
      <c r="H116" s="148"/>
      <c r="I116" s="22"/>
    </row>
    <row r="117" spans="1:9" x14ac:dyDescent="0.45">
      <c r="A117" s="144" t="s">
        <v>51</v>
      </c>
      <c r="B117" s="144">
        <f>AVERAGE(B111:B116)</f>
        <v>0.19166666666666665</v>
      </c>
      <c r="C117" s="142"/>
      <c r="D117" s="144" t="e">
        <f>AVERAGE(D111:D116)</f>
        <v>#DIV/0!</v>
      </c>
      <c r="E117" s="142"/>
      <c r="F117" s="144" t="e">
        <f>AVERAGE(F111:F116)</f>
        <v>#DIV/0!</v>
      </c>
      <c r="G117" s="142"/>
      <c r="H117" s="144" t="e">
        <f>AVERAGE(H111:H116)</f>
        <v>#DIV/0!</v>
      </c>
      <c r="I117" s="22"/>
    </row>
    <row r="118" spans="1:9" x14ac:dyDescent="0.45">
      <c r="A118" s="144" t="s">
        <v>52</v>
      </c>
      <c r="B118" s="149">
        <f>_xlfn.STDEV.S(B111:B116,)</f>
        <v>0.1299816836913498</v>
      </c>
      <c r="C118" s="143"/>
      <c r="D118" s="149" t="e">
        <f>_xlfn.STDEV.S(D111:D116,)</f>
        <v>#DIV/0!</v>
      </c>
      <c r="E118" s="143"/>
      <c r="F118" s="149" t="e">
        <f>_xlfn.STDEV.S(F111:F116,)</f>
        <v>#DIV/0!</v>
      </c>
      <c r="G118" s="143"/>
      <c r="H118" s="149" t="e">
        <f>_xlfn.STDEV.S(H111:H116,)</f>
        <v>#DIV/0!</v>
      </c>
      <c r="I118" s="22"/>
    </row>
    <row r="119" spans="1:9" x14ac:dyDescent="0.45">
      <c r="A119" s="22"/>
      <c r="B119" s="22"/>
      <c r="C119" s="22"/>
      <c r="D119" s="22"/>
      <c r="E119" s="22"/>
      <c r="F119" s="22"/>
      <c r="G119" s="22"/>
      <c r="H119" s="22"/>
      <c r="I119" s="22"/>
    </row>
    <row r="120" spans="1:9" x14ac:dyDescent="0.45">
      <c r="A120" s="22"/>
      <c r="B120" s="22"/>
      <c r="C120" s="22"/>
      <c r="D120" s="22"/>
      <c r="E120" s="22"/>
      <c r="F120" s="22"/>
      <c r="G120" s="22"/>
      <c r="H120" s="22"/>
      <c r="I120" s="22"/>
    </row>
    <row r="121" spans="1:9" x14ac:dyDescent="0.45">
      <c r="A121" s="150" t="s">
        <v>112</v>
      </c>
      <c r="B121" s="142"/>
      <c r="C121" s="142"/>
      <c r="D121" s="142" t="s">
        <v>119</v>
      </c>
      <c r="E121" s="142"/>
      <c r="F121" s="142" t="s">
        <v>119</v>
      </c>
      <c r="G121" s="142"/>
      <c r="H121" s="142" t="s">
        <v>119</v>
      </c>
      <c r="I121" s="22"/>
    </row>
    <row r="122" spans="1:9" x14ac:dyDescent="0.45">
      <c r="A122" s="145" t="s">
        <v>45</v>
      </c>
      <c r="B122" s="146">
        <v>0.2</v>
      </c>
      <c r="C122" s="142"/>
      <c r="D122" s="146">
        <v>0.2</v>
      </c>
      <c r="E122" s="142"/>
      <c r="F122" s="146">
        <v>0</v>
      </c>
      <c r="G122" s="142"/>
      <c r="H122" s="146">
        <v>0</v>
      </c>
      <c r="I122" s="22"/>
    </row>
    <row r="123" spans="1:9" x14ac:dyDescent="0.45">
      <c r="A123" s="145" t="s">
        <v>46</v>
      </c>
      <c r="B123" s="147">
        <v>0.2</v>
      </c>
      <c r="C123" s="142"/>
      <c r="D123" s="147">
        <v>0</v>
      </c>
      <c r="E123" s="142"/>
      <c r="F123" s="147">
        <v>0</v>
      </c>
      <c r="G123" s="142"/>
      <c r="H123" s="147">
        <v>0</v>
      </c>
      <c r="I123" s="22"/>
    </row>
    <row r="124" spans="1:9" x14ac:dyDescent="0.45">
      <c r="A124" s="145" t="s">
        <v>47</v>
      </c>
      <c r="B124" s="147">
        <v>0.1</v>
      </c>
      <c r="C124" s="142"/>
      <c r="D124" s="147">
        <v>0</v>
      </c>
      <c r="E124" s="142"/>
      <c r="F124" s="147">
        <v>0</v>
      </c>
      <c r="G124" s="142"/>
      <c r="H124" s="147">
        <v>0</v>
      </c>
      <c r="I124" s="22"/>
    </row>
    <row r="125" spans="1:9" x14ac:dyDescent="0.45">
      <c r="A125" s="145" t="s">
        <v>48</v>
      </c>
      <c r="B125" s="147">
        <v>0.3</v>
      </c>
      <c r="C125" s="142"/>
      <c r="D125" s="147">
        <v>0.25</v>
      </c>
      <c r="E125" s="142"/>
      <c r="F125" s="147">
        <v>0</v>
      </c>
      <c r="G125" s="142"/>
      <c r="H125" s="147">
        <v>0</v>
      </c>
      <c r="I125" s="22"/>
    </row>
    <row r="126" spans="1:9" x14ac:dyDescent="0.45">
      <c r="A126" s="145" t="s">
        <v>49</v>
      </c>
      <c r="B126" s="147">
        <v>0.15</v>
      </c>
      <c r="C126" s="142"/>
      <c r="D126" s="147">
        <v>0.1</v>
      </c>
      <c r="E126" s="142"/>
      <c r="F126" s="147">
        <v>0</v>
      </c>
      <c r="G126" s="142"/>
      <c r="H126" s="147">
        <v>0</v>
      </c>
      <c r="I126" s="22"/>
    </row>
    <row r="127" spans="1:9" x14ac:dyDescent="0.45">
      <c r="A127" s="145" t="s">
        <v>50</v>
      </c>
      <c r="B127" s="148">
        <v>0</v>
      </c>
      <c r="C127" s="142"/>
      <c r="D127" s="148">
        <v>0</v>
      </c>
      <c r="E127" s="142"/>
      <c r="F127" s="148">
        <v>0</v>
      </c>
      <c r="G127" s="142"/>
      <c r="H127" s="148">
        <v>0</v>
      </c>
      <c r="I127" s="22"/>
    </row>
    <row r="128" spans="1:9" x14ac:dyDescent="0.45">
      <c r="A128" s="144" t="s">
        <v>51</v>
      </c>
      <c r="B128" s="144">
        <f>AVERAGE(B122:B127)</f>
        <v>0.15833333333333335</v>
      </c>
      <c r="C128" s="142"/>
      <c r="D128" s="144">
        <f>AVERAGE(D122:D127)</f>
        <v>9.1666666666666674E-2</v>
      </c>
      <c r="E128" s="142"/>
      <c r="F128" s="144">
        <f>AVERAGE(F122:F127)</f>
        <v>0</v>
      </c>
      <c r="G128" s="142"/>
      <c r="H128" s="144">
        <f>AVERAGE(H122:H127)</f>
        <v>0</v>
      </c>
      <c r="I128" s="22"/>
    </row>
    <row r="129" spans="1:9" x14ac:dyDescent="0.45">
      <c r="A129" s="144" t="s">
        <v>52</v>
      </c>
      <c r="B129" s="149">
        <f>_xlfn.STDEV.S(B122:B127,)</f>
        <v>0.11073348527841413</v>
      </c>
      <c r="C129" s="143"/>
      <c r="D129" s="149">
        <f>_xlfn.STDEV.S(D122:D127,)</f>
        <v>0.10745984853711199</v>
      </c>
      <c r="E129" s="143"/>
      <c r="F129" s="149">
        <f>_xlfn.STDEV.S(F122:F127,)</f>
        <v>0</v>
      </c>
      <c r="G129" s="143"/>
      <c r="H129" s="149">
        <f>_xlfn.STDEV.S(H122:H127,)</f>
        <v>0</v>
      </c>
      <c r="I129" s="22"/>
    </row>
    <row r="130" spans="1:9" x14ac:dyDescent="0.45">
      <c r="A130" s="22"/>
      <c r="B130" s="22"/>
      <c r="C130" s="22"/>
      <c r="D130" s="22"/>
      <c r="E130" s="22"/>
      <c r="F130" s="22"/>
      <c r="G130" s="22"/>
      <c r="H130" s="22"/>
      <c r="I130" s="22"/>
    </row>
    <row r="131" spans="1:9" x14ac:dyDescent="0.45">
      <c r="A131" s="22"/>
      <c r="B131" s="22"/>
      <c r="C131" s="22"/>
      <c r="D131" s="22"/>
      <c r="E131" s="22"/>
      <c r="F131" s="22"/>
      <c r="G131" s="22"/>
      <c r="H131" s="22"/>
      <c r="I131" s="22"/>
    </row>
    <row r="132" spans="1:9" x14ac:dyDescent="0.45">
      <c r="A132" s="150" t="s">
        <v>113</v>
      </c>
      <c r="B132" s="142"/>
      <c r="C132" s="142"/>
      <c r="D132" s="142" t="s">
        <v>120</v>
      </c>
      <c r="E132" s="142"/>
      <c r="F132" s="142" t="s">
        <v>120</v>
      </c>
      <c r="G132" s="142"/>
      <c r="H132" s="142" t="s">
        <v>120</v>
      </c>
      <c r="I132" s="22"/>
    </row>
    <row r="133" spans="1:9" x14ac:dyDescent="0.45">
      <c r="A133" s="145" t="s">
        <v>45</v>
      </c>
      <c r="B133" s="146">
        <v>0.2</v>
      </c>
      <c r="C133" s="142"/>
      <c r="D133" s="146"/>
      <c r="E133" s="142"/>
      <c r="F133" s="146"/>
      <c r="G133" s="142"/>
      <c r="H133" s="146"/>
      <c r="I133" s="22"/>
    </row>
    <row r="134" spans="1:9" x14ac:dyDescent="0.45">
      <c r="A134" s="145" t="s">
        <v>46</v>
      </c>
      <c r="B134" s="147">
        <v>0.12</v>
      </c>
      <c r="C134" s="142"/>
      <c r="D134" s="147"/>
      <c r="E134" s="142"/>
      <c r="F134" s="147"/>
      <c r="G134" s="142"/>
      <c r="H134" s="147"/>
      <c r="I134" s="22"/>
    </row>
    <row r="135" spans="1:9" x14ac:dyDescent="0.45">
      <c r="A135" s="145" t="s">
        <v>47</v>
      </c>
      <c r="B135" s="147">
        <v>0.12</v>
      </c>
      <c r="C135" s="142"/>
      <c r="D135" s="147"/>
      <c r="E135" s="142"/>
      <c r="F135" s="147"/>
      <c r="G135" s="142"/>
      <c r="H135" s="147"/>
      <c r="I135" s="22"/>
    </row>
    <row r="136" spans="1:9" x14ac:dyDescent="0.45">
      <c r="A136" s="145" t="s">
        <v>48</v>
      </c>
      <c r="B136" s="147">
        <v>0.13</v>
      </c>
      <c r="C136" s="142"/>
      <c r="D136" s="147"/>
      <c r="E136" s="142"/>
      <c r="F136" s="147"/>
      <c r="G136" s="142"/>
      <c r="H136" s="147"/>
      <c r="I136" s="22"/>
    </row>
    <row r="137" spans="1:9" x14ac:dyDescent="0.45">
      <c r="A137" s="145" t="s">
        <v>49</v>
      </c>
      <c r="B137" s="147">
        <v>0.1</v>
      </c>
      <c r="C137" s="142"/>
      <c r="D137" s="147"/>
      <c r="E137" s="142"/>
      <c r="F137" s="147"/>
      <c r="G137" s="142"/>
      <c r="H137" s="147"/>
      <c r="I137" s="22"/>
    </row>
    <row r="138" spans="1:9" x14ac:dyDescent="0.45">
      <c r="A138" s="145" t="s">
        <v>50</v>
      </c>
      <c r="B138" s="148">
        <v>0.15</v>
      </c>
      <c r="C138" s="142"/>
      <c r="D138" s="148"/>
      <c r="E138" s="142"/>
      <c r="F138" s="148"/>
      <c r="G138" s="142"/>
      <c r="H138" s="148"/>
      <c r="I138" s="22"/>
    </row>
    <row r="139" spans="1:9" x14ac:dyDescent="0.45">
      <c r="A139" s="144" t="s">
        <v>51</v>
      </c>
      <c r="B139" s="144">
        <f>AVERAGE(B133:B138)</f>
        <v>0.13666666666666669</v>
      </c>
      <c r="C139" s="142"/>
      <c r="D139" s="144" t="e">
        <f>AVERAGE(D133:D138)</f>
        <v>#DIV/0!</v>
      </c>
      <c r="E139" s="142"/>
      <c r="F139" s="144" t="e">
        <f>AVERAGE(F133:F138)</f>
        <v>#DIV/0!</v>
      </c>
      <c r="G139" s="142"/>
      <c r="H139" s="144" t="e">
        <f>AVERAGE(H133:H138)</f>
        <v>#DIV/0!</v>
      </c>
      <c r="I139" s="22"/>
    </row>
    <row r="140" spans="1:9" x14ac:dyDescent="0.45">
      <c r="A140" s="144" t="s">
        <v>52</v>
      </c>
      <c r="B140" s="149">
        <f>_xlfn.STDEV.S(B133:B138,)</f>
        <v>6.0749289629395575E-2</v>
      </c>
      <c r="C140" s="143"/>
      <c r="D140" s="149" t="e">
        <f>_xlfn.STDEV.S(D133:D138,)</f>
        <v>#DIV/0!</v>
      </c>
      <c r="E140" s="143"/>
      <c r="F140" s="149" t="e">
        <f>_xlfn.STDEV.S(F133:F138,)</f>
        <v>#DIV/0!</v>
      </c>
      <c r="G140" s="143"/>
      <c r="H140" s="149" t="e">
        <f>_xlfn.STDEV.S(H133:H138,)</f>
        <v>#DIV/0!</v>
      </c>
      <c r="I140" s="22"/>
    </row>
    <row r="141" spans="1:9" x14ac:dyDescent="0.45">
      <c r="A141" s="22"/>
      <c r="B141" s="127"/>
      <c r="C141" s="22"/>
      <c r="D141" s="127"/>
      <c r="E141" s="22"/>
      <c r="F141" s="127"/>
      <c r="G141" s="22"/>
      <c r="H141" s="127"/>
      <c r="I141" s="22"/>
    </row>
    <row r="142" spans="1:9" x14ac:dyDescent="0.45">
      <c r="A142" s="22"/>
      <c r="B142" s="22"/>
      <c r="C142" s="22"/>
      <c r="D142" s="22"/>
      <c r="E142" s="22"/>
      <c r="F142" s="22"/>
      <c r="G142" s="22"/>
      <c r="H142" s="22"/>
      <c r="I142" s="22"/>
    </row>
    <row r="143" spans="1:9" x14ac:dyDescent="0.45">
      <c r="A143" s="22"/>
      <c r="B143" s="22"/>
      <c r="C143" s="22"/>
      <c r="D143" s="22"/>
      <c r="E143" s="22"/>
      <c r="F143" s="22"/>
      <c r="G143" s="22"/>
      <c r="H143" s="22"/>
      <c r="I143" s="22"/>
    </row>
    <row r="144" spans="1:9" x14ac:dyDescent="0.45">
      <c r="A144" s="22"/>
      <c r="B144" s="22"/>
      <c r="C144" s="22"/>
      <c r="D144" s="22"/>
      <c r="E144" s="22"/>
      <c r="F144" s="22"/>
      <c r="G144" s="22"/>
      <c r="H144" s="22"/>
      <c r="I144" s="22"/>
    </row>
    <row r="145" spans="1:9" x14ac:dyDescent="0.45">
      <c r="A145" s="22"/>
      <c r="B145" s="22"/>
      <c r="C145" s="22"/>
      <c r="D145" s="22"/>
      <c r="E145" s="22"/>
      <c r="F145" s="22"/>
      <c r="G145" s="22"/>
      <c r="H145" s="22"/>
      <c r="I145" s="22"/>
    </row>
    <row r="146" spans="1:9" x14ac:dyDescent="0.45">
      <c r="A146" s="22"/>
      <c r="B146" s="22"/>
      <c r="C146" s="22"/>
      <c r="D146" s="22"/>
      <c r="E146" s="22"/>
      <c r="F146" s="22"/>
      <c r="G146" s="22"/>
      <c r="H146" s="22"/>
      <c r="I146" s="22"/>
    </row>
    <row r="147" spans="1:9" x14ac:dyDescent="0.45">
      <c r="A147" s="22"/>
      <c r="B147" s="22"/>
      <c r="C147" s="22"/>
      <c r="D147" s="22"/>
      <c r="E147" s="22"/>
      <c r="F147" s="22"/>
      <c r="G147" s="22"/>
      <c r="H147" s="22"/>
      <c r="I147" s="22"/>
    </row>
    <row r="148" spans="1:9" x14ac:dyDescent="0.45">
      <c r="A148" s="22"/>
      <c r="B148" s="127"/>
      <c r="C148" s="22"/>
      <c r="D148" s="127"/>
      <c r="E148" s="22"/>
      <c r="F148" s="127"/>
      <c r="G148" s="22"/>
      <c r="H148" s="127"/>
      <c r="I148" s="22"/>
    </row>
    <row r="149" spans="1:9" x14ac:dyDescent="0.45">
      <c r="A149" s="22"/>
      <c r="B149" s="22"/>
      <c r="C149" s="22"/>
      <c r="D149" s="22"/>
      <c r="E149" s="22"/>
      <c r="F149" s="22"/>
      <c r="G149" s="22"/>
      <c r="H149" s="22"/>
      <c r="I149" s="22"/>
    </row>
    <row r="150" spans="1:9" x14ac:dyDescent="0.45">
      <c r="A150" s="22"/>
      <c r="B150" s="81"/>
      <c r="C150" s="82"/>
      <c r="D150" s="81"/>
      <c r="E150" s="82"/>
      <c r="F150" s="81"/>
      <c r="G150" s="82"/>
      <c r="H150" s="81"/>
    </row>
    <row r="151" spans="1:9" x14ac:dyDescent="0.45">
      <c r="A151" s="22"/>
      <c r="B151" s="81"/>
      <c r="C151" s="82"/>
      <c r="D151" s="81"/>
      <c r="E151" s="82"/>
      <c r="F151" s="81"/>
      <c r="G151" s="82"/>
      <c r="H151" s="81"/>
    </row>
    <row r="152" spans="1:9" x14ac:dyDescent="0.45">
      <c r="A152" s="22"/>
      <c r="B152" s="22"/>
      <c r="C152" s="22"/>
      <c r="D152" s="22"/>
      <c r="E152" s="22"/>
      <c r="F152" s="22"/>
      <c r="G152" s="22"/>
      <c r="H152" s="22"/>
    </row>
  </sheetData>
  <mergeCells count="1">
    <mergeCell ref="V10:Y10"/>
  </mergeCells>
  <pageMargins left="0" right="0" top="0" bottom="0" header="0" footer="0"/>
  <pageSetup paperSize="8" scale="61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52"/>
  <sheetViews>
    <sheetView zoomScale="70" zoomScaleNormal="70" workbookViewId="0">
      <selection activeCell="A4" sqref="A4"/>
    </sheetView>
  </sheetViews>
  <sheetFormatPr defaultColWidth="8.73046875" defaultRowHeight="14.25" x14ac:dyDescent="0.45"/>
  <cols>
    <col min="1" max="1" width="14" bestFit="1" customWidth="1"/>
    <col min="2" max="2" width="11.59765625" bestFit="1" customWidth="1"/>
    <col min="3" max="3" width="14" bestFit="1" customWidth="1"/>
    <col min="4" max="4" width="10.73046875" bestFit="1" customWidth="1"/>
    <col min="5" max="5" width="14" bestFit="1" customWidth="1"/>
    <col min="6" max="6" width="10.86328125" customWidth="1"/>
    <col min="7" max="7" width="14" bestFit="1" customWidth="1"/>
    <col min="8" max="8" width="11.3984375" customWidth="1"/>
    <col min="9" max="9" width="15.265625" customWidth="1"/>
    <col min="12" max="12" width="7.1328125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86328125" bestFit="1" customWidth="1"/>
  </cols>
  <sheetData>
    <row r="1" spans="1:25" ht="23.25" x14ac:dyDescent="0.7">
      <c r="A1" s="46" t="s">
        <v>57</v>
      </c>
      <c r="B1" s="21"/>
      <c r="C1" s="21"/>
      <c r="D1" s="21"/>
      <c r="E1" s="21"/>
      <c r="F1" s="21"/>
      <c r="G1" s="21"/>
      <c r="H1" s="21"/>
      <c r="I1" s="21"/>
    </row>
    <row r="2" spans="1:25" ht="23.25" x14ac:dyDescent="0.7">
      <c r="A2" s="1" t="s">
        <v>40</v>
      </c>
      <c r="C2" s="3" t="s">
        <v>126</v>
      </c>
      <c r="E2" s="21"/>
      <c r="F2" s="21"/>
      <c r="G2" s="21"/>
      <c r="H2" s="21"/>
      <c r="I2" s="21"/>
    </row>
    <row r="3" spans="1:25" ht="23.25" x14ac:dyDescent="0.7">
      <c r="A3" s="3" t="s">
        <v>129</v>
      </c>
    </row>
    <row r="5" spans="1:25" x14ac:dyDescent="0.45">
      <c r="A5" t="s">
        <v>6</v>
      </c>
      <c r="C5" s="162">
        <v>43628</v>
      </c>
    </row>
    <row r="6" spans="1:25" x14ac:dyDescent="0.45">
      <c r="A6" t="s">
        <v>7</v>
      </c>
      <c r="C6" s="163">
        <v>43692</v>
      </c>
      <c r="E6" s="2">
        <f>C6-C5</f>
        <v>64</v>
      </c>
      <c r="F6" t="s">
        <v>8</v>
      </c>
      <c r="M6" s="47" t="s">
        <v>42</v>
      </c>
    </row>
    <row r="7" spans="1:25" x14ac:dyDescent="0.45">
      <c r="C7" s="48"/>
    </row>
    <row r="8" spans="1:25" x14ac:dyDescent="0.45">
      <c r="C8" s="48"/>
    </row>
    <row r="9" spans="1:25" x14ac:dyDescent="0.45">
      <c r="A9" t="s">
        <v>15</v>
      </c>
      <c r="B9" s="128">
        <v>43706</v>
      </c>
      <c r="D9" s="128">
        <v>43741</v>
      </c>
      <c r="F9" s="128">
        <v>43804</v>
      </c>
      <c r="H9" s="128">
        <v>43897</v>
      </c>
      <c r="L9" s="43"/>
      <c r="M9" s="49">
        <f>+B10</f>
        <v>14</v>
      </c>
      <c r="N9" s="50" t="s">
        <v>16</v>
      </c>
      <c r="O9" s="49">
        <f>+D10</f>
        <v>49</v>
      </c>
      <c r="P9" s="50" t="s">
        <v>16</v>
      </c>
      <c r="Q9" s="49">
        <f>+F10</f>
        <v>112</v>
      </c>
      <c r="R9" s="50" t="s">
        <v>16</v>
      </c>
      <c r="S9" s="49">
        <f>+H10</f>
        <v>205</v>
      </c>
      <c r="T9" s="50" t="s">
        <v>16</v>
      </c>
      <c r="U9" s="43"/>
      <c r="V9" s="43"/>
      <c r="W9" s="43"/>
      <c r="X9" s="43"/>
      <c r="Y9" s="43"/>
    </row>
    <row r="10" spans="1:25" x14ac:dyDescent="0.45">
      <c r="B10" s="24">
        <f>B9-C6</f>
        <v>14</v>
      </c>
      <c r="C10" t="s">
        <v>16</v>
      </c>
      <c r="D10">
        <f>D9-C6</f>
        <v>49</v>
      </c>
      <c r="E10" t="s">
        <v>16</v>
      </c>
      <c r="F10">
        <f>F9-C6</f>
        <v>112</v>
      </c>
      <c r="G10" t="s">
        <v>16</v>
      </c>
      <c r="H10">
        <f>H9-C6</f>
        <v>205</v>
      </c>
      <c r="I10" t="s">
        <v>16</v>
      </c>
      <c r="L10" s="43"/>
      <c r="M10" s="51"/>
      <c r="N10" s="52"/>
      <c r="O10" s="51"/>
      <c r="P10" s="52"/>
      <c r="Q10" s="51"/>
      <c r="R10" s="52"/>
      <c r="S10" s="51"/>
      <c r="T10" s="52"/>
      <c r="U10" s="43"/>
      <c r="V10" s="250" t="s">
        <v>58</v>
      </c>
      <c r="W10" s="251"/>
      <c r="X10" s="251"/>
      <c r="Y10" s="252"/>
    </row>
    <row r="11" spans="1:25" x14ac:dyDescent="0.45">
      <c r="A11" s="133" t="s">
        <v>68</v>
      </c>
      <c r="D11" s="142" t="s">
        <v>119</v>
      </c>
      <c r="F11" s="142" t="s">
        <v>119</v>
      </c>
      <c r="H11" s="142" t="s">
        <v>119</v>
      </c>
      <c r="L11" s="43"/>
      <c r="M11" s="51" t="s">
        <v>43</v>
      </c>
      <c r="N11" s="52" t="s">
        <v>44</v>
      </c>
      <c r="O11" s="51" t="s">
        <v>43</v>
      </c>
      <c r="P11" s="52" t="s">
        <v>44</v>
      </c>
      <c r="Q11" s="51" t="s">
        <v>43</v>
      </c>
      <c r="R11" s="52" t="s">
        <v>44</v>
      </c>
      <c r="S11" s="51" t="s">
        <v>43</v>
      </c>
      <c r="T11" s="52" t="s">
        <v>44</v>
      </c>
      <c r="U11" s="43"/>
      <c r="V11" s="54" t="str">
        <f>P9</f>
        <v>days after crack</v>
      </c>
      <c r="W11" s="54">
        <f>O9</f>
        <v>49</v>
      </c>
      <c r="X11" s="54">
        <f>Q9</f>
        <v>112</v>
      </c>
      <c r="Y11" s="45">
        <f>S9</f>
        <v>205</v>
      </c>
    </row>
    <row r="12" spans="1:25" x14ac:dyDescent="0.45">
      <c r="A12" s="55" t="s">
        <v>45</v>
      </c>
      <c r="B12" s="56">
        <v>0.08</v>
      </c>
      <c r="D12" s="56">
        <v>0</v>
      </c>
      <c r="F12" s="56">
        <v>0</v>
      </c>
      <c r="H12" s="56">
        <v>0</v>
      </c>
      <c r="K12" s="142">
        <f>M12*1000</f>
        <v>196.66666666666669</v>
      </c>
      <c r="L12" s="57" t="str">
        <f>+A11</f>
        <v>ADDS - 1</v>
      </c>
      <c r="M12" s="173">
        <f>+B18</f>
        <v>0.19666666666666668</v>
      </c>
      <c r="N12" s="174">
        <f>+B19</f>
        <v>0.11364103886486476</v>
      </c>
      <c r="O12" s="173">
        <f>+D18</f>
        <v>0.11666666666666665</v>
      </c>
      <c r="P12" s="174">
        <f>+D19</f>
        <v>8.1649658092772623E-2</v>
      </c>
      <c r="Q12" s="173">
        <f>+F18</f>
        <v>4.1666666666666664E-2</v>
      </c>
      <c r="R12" s="174">
        <f>+F19</f>
        <v>4.7559486560567105E-2</v>
      </c>
      <c r="S12" s="173">
        <f>+H18</f>
        <v>8.3333333333333332E-3</v>
      </c>
      <c r="T12" s="174">
        <f>+H19</f>
        <v>1.8898223650461364E-2</v>
      </c>
      <c r="U12" s="43"/>
      <c r="V12" s="57">
        <v>1</v>
      </c>
      <c r="W12" s="245">
        <f>1-O12/$M12</f>
        <v>0.40677966101694929</v>
      </c>
      <c r="X12" s="246">
        <f>1-Q12/$M12</f>
        <v>0.78813559322033899</v>
      </c>
      <c r="Y12" s="247">
        <f>1-S12/$M12</f>
        <v>0.9576271186440678</v>
      </c>
    </row>
    <row r="13" spans="1:25" x14ac:dyDescent="0.45">
      <c r="A13" s="55" t="s">
        <v>46</v>
      </c>
      <c r="B13" s="60">
        <v>0.2</v>
      </c>
      <c r="D13" s="60">
        <v>0.1</v>
      </c>
      <c r="F13" s="60">
        <v>0.1</v>
      </c>
      <c r="H13" s="60">
        <v>0</v>
      </c>
      <c r="K13" s="142">
        <f t="shared" ref="K13:K20" si="0">M13*1000</f>
        <v>208.33333333333334</v>
      </c>
      <c r="L13" s="61" t="str">
        <f>A22</f>
        <v>ADDS - 2</v>
      </c>
      <c r="M13" s="175">
        <f>B29</f>
        <v>0.20833333333333334</v>
      </c>
      <c r="N13" s="176">
        <f>B30</f>
        <v>0.10745984853711196</v>
      </c>
      <c r="O13" s="175">
        <f>D29</f>
        <v>7.4999999999999997E-2</v>
      </c>
      <c r="P13" s="176">
        <f>D30</f>
        <v>7.4801324154309581E-2</v>
      </c>
      <c r="Q13" s="175">
        <f>F29</f>
        <v>8.3333333333333332E-3</v>
      </c>
      <c r="R13" s="176">
        <f>F30</f>
        <v>1.8898223650461364E-2</v>
      </c>
      <c r="S13" s="175">
        <f>H29</f>
        <v>0</v>
      </c>
      <c r="T13" s="176">
        <f>H30</f>
        <v>0</v>
      </c>
      <c r="U13" s="43"/>
      <c r="V13" s="61">
        <v>2</v>
      </c>
      <c r="W13" s="248">
        <f t="shared" ref="W13:W20" si="1">1-O13/$M13</f>
        <v>0.64</v>
      </c>
      <c r="X13" s="248">
        <f t="shared" ref="X13:X19" si="2">1-Q13/$M13</f>
        <v>0.96</v>
      </c>
      <c r="Y13" s="249">
        <f t="shared" ref="Y13:Y20" si="3">1-S13/$M13</f>
        <v>1</v>
      </c>
    </row>
    <row r="14" spans="1:25" x14ac:dyDescent="0.45">
      <c r="A14" s="55" t="s">
        <v>47</v>
      </c>
      <c r="B14" s="60">
        <v>0.2</v>
      </c>
      <c r="D14" s="60">
        <v>0.1</v>
      </c>
      <c r="F14" s="60">
        <v>0</v>
      </c>
      <c r="H14" s="60">
        <v>0</v>
      </c>
      <c r="K14" s="142">
        <f t="shared" si="0"/>
        <v>249.99999999999997</v>
      </c>
      <c r="L14" s="64" t="str">
        <f>A33</f>
        <v>ADDS - 3</v>
      </c>
      <c r="M14" s="177">
        <f>B40</f>
        <v>0.24999999999999997</v>
      </c>
      <c r="N14" s="178">
        <f>B41</f>
        <v>0.10690449676496996</v>
      </c>
      <c r="O14" s="177" t="e">
        <f>D40</f>
        <v>#DIV/0!</v>
      </c>
      <c r="P14" s="178" t="e">
        <f>D41</f>
        <v>#DIV/0!</v>
      </c>
      <c r="Q14" s="177" t="e">
        <f>F40</f>
        <v>#DIV/0!</v>
      </c>
      <c r="R14" s="178" t="e">
        <f>F41</f>
        <v>#DIV/0!</v>
      </c>
      <c r="S14" s="177" t="e">
        <f>H40</f>
        <v>#DIV/0!</v>
      </c>
      <c r="T14" s="178" t="e">
        <f>H41</f>
        <v>#DIV/0!</v>
      </c>
      <c r="U14" s="43"/>
      <c r="V14" s="64">
        <v>3</v>
      </c>
      <c r="W14" s="65" t="e">
        <f t="shared" si="1"/>
        <v>#DIV/0!</v>
      </c>
      <c r="X14" s="65" t="e">
        <f t="shared" si="2"/>
        <v>#DIV/0!</v>
      </c>
      <c r="Y14" s="66" t="e">
        <f t="shared" si="3"/>
        <v>#DIV/0!</v>
      </c>
    </row>
    <row r="15" spans="1:25" x14ac:dyDescent="0.45">
      <c r="A15" s="55" t="s">
        <v>48</v>
      </c>
      <c r="B15" s="60">
        <v>0.1</v>
      </c>
      <c r="D15" s="60">
        <v>0.1</v>
      </c>
      <c r="F15" s="60">
        <v>0.05</v>
      </c>
      <c r="H15" s="60">
        <v>0</v>
      </c>
      <c r="K15" s="142">
        <f t="shared" si="0"/>
        <v>206.66666666666666</v>
      </c>
      <c r="L15" s="67" t="str">
        <f>A44</f>
        <v>ADDS - 4</v>
      </c>
      <c r="M15" s="171">
        <f>B51</f>
        <v>0.20666666666666667</v>
      </c>
      <c r="N15" s="172">
        <f>B52</f>
        <v>7.9522383791040444E-2</v>
      </c>
      <c r="O15" s="171" t="e">
        <f>D51</f>
        <v>#DIV/0!</v>
      </c>
      <c r="P15" s="172" t="e">
        <f>D52</f>
        <v>#DIV/0!</v>
      </c>
      <c r="Q15" s="171" t="e">
        <f>F51</f>
        <v>#DIV/0!</v>
      </c>
      <c r="R15" s="172" t="e">
        <f>F52</f>
        <v>#DIV/0!</v>
      </c>
      <c r="S15" s="171" t="e">
        <f>H51</f>
        <v>#DIV/0!</v>
      </c>
      <c r="T15" s="172" t="e">
        <f>H52</f>
        <v>#DIV/0!</v>
      </c>
      <c r="U15" s="43"/>
      <c r="V15" s="67">
        <v>4</v>
      </c>
      <c r="W15" s="68" t="e">
        <f t="shared" si="1"/>
        <v>#DIV/0!</v>
      </c>
      <c r="X15" s="68" t="e">
        <f t="shared" si="2"/>
        <v>#DIV/0!</v>
      </c>
      <c r="Y15" s="69" t="e">
        <f t="shared" si="3"/>
        <v>#DIV/0!</v>
      </c>
    </row>
    <row r="16" spans="1:25" x14ac:dyDescent="0.45">
      <c r="A16" s="55" t="s">
        <v>49</v>
      </c>
      <c r="B16" s="60">
        <v>0.3</v>
      </c>
      <c r="D16" s="60">
        <v>0.2</v>
      </c>
      <c r="F16" s="60">
        <v>0.1</v>
      </c>
      <c r="H16" s="60">
        <v>0.05</v>
      </c>
      <c r="K16" s="142">
        <f t="shared" si="0"/>
        <v>191.66666666666666</v>
      </c>
      <c r="L16" s="70" t="str">
        <f>A55</f>
        <v>ADDS - 5</v>
      </c>
      <c r="M16" s="179">
        <f>B62</f>
        <v>0.19166666666666665</v>
      </c>
      <c r="N16" s="180">
        <f>B63</f>
        <v>0.10293317295817762</v>
      </c>
      <c r="O16" s="179">
        <f>D62</f>
        <v>0.13333333333333336</v>
      </c>
      <c r="P16" s="180">
        <f>D63</f>
        <v>6.9006555934235381E-2</v>
      </c>
      <c r="Q16" s="179">
        <f>F62</f>
        <v>0</v>
      </c>
      <c r="R16" s="180">
        <f>F63</f>
        <v>0</v>
      </c>
      <c r="S16" s="179">
        <f>H62</f>
        <v>0</v>
      </c>
      <c r="T16" s="180">
        <f>H63</f>
        <v>0</v>
      </c>
      <c r="U16" s="43"/>
      <c r="V16" s="70">
        <v>5</v>
      </c>
      <c r="W16" s="71">
        <f t="shared" si="1"/>
        <v>0.30434782608695632</v>
      </c>
      <c r="X16" s="71">
        <f t="shared" si="2"/>
        <v>1</v>
      </c>
      <c r="Y16" s="72">
        <f t="shared" si="3"/>
        <v>1</v>
      </c>
    </row>
    <row r="17" spans="1:25" x14ac:dyDescent="0.45">
      <c r="A17" s="55" t="s">
        <v>50</v>
      </c>
      <c r="B17" s="73">
        <v>0.3</v>
      </c>
      <c r="D17" s="73">
        <v>0.2</v>
      </c>
      <c r="F17" s="73">
        <v>0</v>
      </c>
      <c r="H17" s="73">
        <v>0</v>
      </c>
      <c r="K17" s="142">
        <f t="shared" si="0"/>
        <v>171.66666666666666</v>
      </c>
      <c r="L17" s="74" t="str">
        <f>A66</f>
        <v>ADDS - 6</v>
      </c>
      <c r="M17" s="181">
        <f>B73</f>
        <v>0.17166666666666666</v>
      </c>
      <c r="N17" s="182">
        <f>B74</f>
        <v>9.6040665990035329E-2</v>
      </c>
      <c r="O17" s="181" t="e">
        <f>D73</f>
        <v>#DIV/0!</v>
      </c>
      <c r="P17" s="182" t="e">
        <f>D74</f>
        <v>#DIV/0!</v>
      </c>
      <c r="Q17" s="181" t="e">
        <f>F73</f>
        <v>#DIV/0!</v>
      </c>
      <c r="R17" s="182" t="e">
        <f>F74</f>
        <v>#DIV/0!</v>
      </c>
      <c r="S17" s="181" t="e">
        <f>H73</f>
        <v>#DIV/0!</v>
      </c>
      <c r="T17" s="182" t="e">
        <f>H74</f>
        <v>#DIV/0!</v>
      </c>
      <c r="U17" s="43"/>
      <c r="V17" s="74">
        <v>6</v>
      </c>
      <c r="W17" s="75" t="e">
        <f t="shared" si="1"/>
        <v>#DIV/0!</v>
      </c>
      <c r="X17" s="75" t="e">
        <f t="shared" si="2"/>
        <v>#DIV/0!</v>
      </c>
      <c r="Y17" s="76" t="e">
        <f t="shared" si="3"/>
        <v>#DIV/0!</v>
      </c>
    </row>
    <row r="18" spans="1:25" x14ac:dyDescent="0.45">
      <c r="A18" s="53" t="s">
        <v>51</v>
      </c>
      <c r="B18" s="77">
        <f>AVERAGE(B12:B17)</f>
        <v>0.19666666666666668</v>
      </c>
      <c r="D18" s="77">
        <f>AVERAGE(D12:D17)</f>
        <v>0.11666666666666665</v>
      </c>
      <c r="F18" s="77">
        <f>AVERAGE(F12:F17)</f>
        <v>4.1666666666666664E-2</v>
      </c>
      <c r="H18" s="77">
        <f>AVERAGE(H12:H17)</f>
        <v>8.3333333333333332E-3</v>
      </c>
      <c r="K18" s="142">
        <f t="shared" si="0"/>
        <v>199.99999999999997</v>
      </c>
      <c r="L18" s="78" t="str">
        <f>A77</f>
        <v>ADDS - 7</v>
      </c>
      <c r="M18" s="183">
        <f>B84</f>
        <v>0.19999999999999998</v>
      </c>
      <c r="N18" s="184">
        <f>B85</f>
        <v>9.5118973121134195E-2</v>
      </c>
      <c r="O18" s="183" t="e">
        <f>D84</f>
        <v>#DIV/0!</v>
      </c>
      <c r="P18" s="184" t="e">
        <f>D85</f>
        <v>#DIV/0!</v>
      </c>
      <c r="Q18" s="183" t="e">
        <f>F84</f>
        <v>#DIV/0!</v>
      </c>
      <c r="R18" s="184" t="e">
        <f>F85</f>
        <v>#DIV/0!</v>
      </c>
      <c r="S18" s="183" t="e">
        <f>H84</f>
        <v>#DIV/0!</v>
      </c>
      <c r="T18" s="184" t="e">
        <f>H85</f>
        <v>#DIV/0!</v>
      </c>
      <c r="U18" s="43"/>
      <c r="V18" s="78">
        <v>7</v>
      </c>
      <c r="W18" s="58" t="e">
        <f t="shared" si="1"/>
        <v>#DIV/0!</v>
      </c>
      <c r="X18" s="58" t="e">
        <f t="shared" si="2"/>
        <v>#DIV/0!</v>
      </c>
      <c r="Y18" s="59" t="e">
        <f t="shared" si="3"/>
        <v>#DIV/0!</v>
      </c>
    </row>
    <row r="19" spans="1:25" x14ac:dyDescent="0.45">
      <c r="A19" s="53" t="s">
        <v>52</v>
      </c>
      <c r="B19" s="79">
        <f>_xlfn.STDEV.S(B12:B17,)</f>
        <v>0.11364103886486476</v>
      </c>
      <c r="C19" s="80"/>
      <c r="D19" s="79">
        <f>_xlfn.STDEV.S(D12:D17,)</f>
        <v>8.1649658092772623E-2</v>
      </c>
      <c r="E19" s="80"/>
      <c r="F19" s="79">
        <f>_xlfn.STDEV.S(F12:F17,)</f>
        <v>4.7559486560567105E-2</v>
      </c>
      <c r="G19" s="80"/>
      <c r="H19" s="79">
        <f>_xlfn.STDEV.S(H12:H17,)</f>
        <v>1.8898223650461364E-2</v>
      </c>
      <c r="K19" s="142">
        <f t="shared" si="0"/>
        <v>175.00000000000003</v>
      </c>
      <c r="L19" s="61" t="str">
        <f>A88</f>
        <v>ADDS - 8</v>
      </c>
      <c r="M19" s="175">
        <f>B95</f>
        <v>0.17500000000000002</v>
      </c>
      <c r="N19" s="176">
        <f>B96</f>
        <v>7.6376261582597374E-2</v>
      </c>
      <c r="O19" s="175" t="e">
        <f>D95</f>
        <v>#DIV/0!</v>
      </c>
      <c r="P19" s="176" t="e">
        <f>D96</f>
        <v>#DIV/0!</v>
      </c>
      <c r="Q19" s="175" t="e">
        <f>F95</f>
        <v>#DIV/0!</v>
      </c>
      <c r="R19" s="176" t="e">
        <f>F96</f>
        <v>#DIV/0!</v>
      </c>
      <c r="S19" s="175" t="e">
        <f>H95</f>
        <v>#DIV/0!</v>
      </c>
      <c r="T19" s="176" t="e">
        <f>H96</f>
        <v>#DIV/0!</v>
      </c>
      <c r="U19" s="43"/>
      <c r="V19" s="61">
        <v>8</v>
      </c>
      <c r="W19" s="62" t="e">
        <f t="shared" si="1"/>
        <v>#DIV/0!</v>
      </c>
      <c r="X19" s="62" t="e">
        <f t="shared" si="2"/>
        <v>#DIV/0!</v>
      </c>
      <c r="Y19" s="63" t="e">
        <f t="shared" si="3"/>
        <v>#DIV/0!</v>
      </c>
    </row>
    <row r="20" spans="1:25" x14ac:dyDescent="0.45">
      <c r="B20" s="81"/>
      <c r="C20" s="82"/>
      <c r="D20" s="81"/>
      <c r="E20" s="82"/>
      <c r="F20" s="81"/>
      <c r="G20" s="82"/>
      <c r="H20" s="81"/>
      <c r="K20" s="142">
        <f t="shared" si="0"/>
        <v>208.33333333333337</v>
      </c>
      <c r="L20" s="83" t="str">
        <f>A99</f>
        <v>ADDS - 9</v>
      </c>
      <c r="M20" s="185">
        <f>B106</f>
        <v>0.20833333333333337</v>
      </c>
      <c r="N20" s="186">
        <f>B107</f>
        <v>0.10745984853711192</v>
      </c>
      <c r="O20" s="185">
        <f>D106</f>
        <v>8.3333333333333329E-2</v>
      </c>
      <c r="P20" s="186">
        <f>D107</f>
        <v>4.8795003647426678E-2</v>
      </c>
      <c r="Q20" s="185">
        <f>F106</f>
        <v>0</v>
      </c>
      <c r="R20" s="186">
        <f>F107</f>
        <v>0</v>
      </c>
      <c r="S20" s="185">
        <f>H106</f>
        <v>0</v>
      </c>
      <c r="T20" s="186">
        <f>H107</f>
        <v>0</v>
      </c>
      <c r="U20" s="43"/>
      <c r="V20" s="83">
        <v>9</v>
      </c>
      <c r="W20" s="84">
        <f t="shared" si="1"/>
        <v>0.60000000000000009</v>
      </c>
      <c r="X20" s="84">
        <f>1-Q20/$M20</f>
        <v>1</v>
      </c>
      <c r="Y20" s="85">
        <f t="shared" si="3"/>
        <v>1</v>
      </c>
    </row>
    <row r="21" spans="1:25" x14ac:dyDescent="0.45">
      <c r="L21" s="86"/>
      <c r="M21" s="87"/>
      <c r="N21" s="87"/>
      <c r="O21" s="88"/>
      <c r="P21" s="87"/>
      <c r="Q21" s="88"/>
      <c r="R21" s="87"/>
      <c r="S21" s="88"/>
      <c r="T21" s="87"/>
      <c r="U21" s="43"/>
      <c r="V21" s="86"/>
      <c r="W21" s="88"/>
      <c r="X21" s="88"/>
      <c r="Y21" s="88"/>
    </row>
    <row r="22" spans="1:25" x14ac:dyDescent="0.45">
      <c r="A22" s="132" t="s">
        <v>69</v>
      </c>
      <c r="D22" s="142" t="s">
        <v>119</v>
      </c>
      <c r="F22" s="142" t="s">
        <v>119</v>
      </c>
      <c r="H22" s="142" t="s">
        <v>119</v>
      </c>
      <c r="L22" s="90" t="s">
        <v>53</v>
      </c>
      <c r="M22" s="198">
        <f>AVERAGE(M12:M20)</f>
        <v>0.2009259259259259</v>
      </c>
      <c r="N22" s="91"/>
      <c r="O22" s="198">
        <f>AVERAGE(O12,O13,O16,O20)</f>
        <v>0.10208333333333333</v>
      </c>
      <c r="P22" s="91"/>
      <c r="Q22" s="198">
        <f>AVERAGE(Q12,Q13,Q16,Q20)</f>
        <v>1.2499999999999999E-2</v>
      </c>
      <c r="R22" s="91"/>
      <c r="S22" s="198">
        <f>AVERAGE(S12,S13,S16,S20)</f>
        <v>2.0833333333333333E-3</v>
      </c>
      <c r="T22" s="92"/>
      <c r="U22" s="43"/>
      <c r="V22" s="90" t="s">
        <v>53</v>
      </c>
      <c r="W22" s="198">
        <f>AVERAGE(W12,W13,W16,W20)</f>
        <v>0.48778187177597643</v>
      </c>
      <c r="X22" s="198">
        <f>AVERAGE(X12,X13,X16,X20)</f>
        <v>0.93703389830508477</v>
      </c>
      <c r="Y22" s="198">
        <f>AVERAGE(Y12,Y13,Y16,Y20)</f>
        <v>0.98940677966101698</v>
      </c>
    </row>
    <row r="23" spans="1:25" x14ac:dyDescent="0.45">
      <c r="A23" s="93" t="s">
        <v>45</v>
      </c>
      <c r="B23" s="94">
        <v>0.15</v>
      </c>
      <c r="D23" s="94">
        <v>0</v>
      </c>
      <c r="F23" s="94">
        <v>0</v>
      </c>
      <c r="H23" s="94">
        <v>0</v>
      </c>
      <c r="L23" s="43"/>
      <c r="M23" s="242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</row>
    <row r="24" spans="1:25" x14ac:dyDescent="0.45">
      <c r="A24" s="93" t="s">
        <v>46</v>
      </c>
      <c r="B24" s="95">
        <v>0.2</v>
      </c>
      <c r="D24" s="95">
        <v>0</v>
      </c>
      <c r="F24" s="95">
        <v>0</v>
      </c>
      <c r="H24" s="95">
        <v>0</v>
      </c>
      <c r="L24" s="49" t="s">
        <v>54</v>
      </c>
      <c r="M24" s="199">
        <f>MIN(M12:M20)</f>
        <v>0.17166666666666666</v>
      </c>
      <c r="N24" s="96"/>
      <c r="O24" s="199">
        <f>MIN(O12,O13,O16,O20)</f>
        <v>7.4999999999999997E-2</v>
      </c>
      <c r="P24" s="96"/>
      <c r="Q24" s="199">
        <f>MIN(Q12,Q13,Q16,Q20)</f>
        <v>0</v>
      </c>
      <c r="R24" s="96"/>
      <c r="S24" s="199">
        <f>MIN(S12,S13,S16,S20)</f>
        <v>0</v>
      </c>
      <c r="T24" s="50"/>
      <c r="U24" s="43"/>
      <c r="V24" s="49" t="s">
        <v>54</v>
      </c>
      <c r="W24" s="199">
        <f>MIN(W12,W13,W16,W20)</f>
        <v>0.30434782608695632</v>
      </c>
      <c r="X24" s="199">
        <f>MIN(X12,X13,X16,X20)</f>
        <v>0.78813559322033899</v>
      </c>
      <c r="Y24" s="199">
        <f>MIN(Y12,Y13,Y16,Y20)</f>
        <v>0.9576271186440678</v>
      </c>
    </row>
    <row r="25" spans="1:25" x14ac:dyDescent="0.45">
      <c r="A25" s="93" t="s">
        <v>47</v>
      </c>
      <c r="B25" s="95">
        <v>0.3</v>
      </c>
      <c r="D25" s="95">
        <v>0.1</v>
      </c>
      <c r="F25" s="95">
        <v>0</v>
      </c>
      <c r="H25" s="95">
        <v>0</v>
      </c>
      <c r="L25" s="51" t="s">
        <v>55</v>
      </c>
      <c r="M25" s="200">
        <f>MAX(M12:M20)</f>
        <v>0.24999999999999997</v>
      </c>
      <c r="N25" s="97"/>
      <c r="O25" s="200">
        <f>MAX(O12,O13,O16,O20)</f>
        <v>0.13333333333333336</v>
      </c>
      <c r="P25" s="97"/>
      <c r="Q25" s="200">
        <f>MAX(Q12,Q13,Q16,Q20)</f>
        <v>4.1666666666666664E-2</v>
      </c>
      <c r="R25" s="97"/>
      <c r="S25" s="200">
        <f>MAX(S12,S13,S16,S20)</f>
        <v>8.3333333333333332E-3</v>
      </c>
      <c r="T25" s="52"/>
      <c r="U25" s="43"/>
      <c r="V25" s="51" t="s">
        <v>55</v>
      </c>
      <c r="W25" s="200">
        <f>MAX(W12,W13,W16,W20)</f>
        <v>0.64</v>
      </c>
      <c r="X25" s="200">
        <f>MAX(X12,X13,X16,X20)</f>
        <v>1</v>
      </c>
      <c r="Y25" s="200">
        <f>MAX(Y12,Y13,Y16,Y20)</f>
        <v>1</v>
      </c>
    </row>
    <row r="26" spans="1:25" x14ac:dyDescent="0.45">
      <c r="A26" s="93" t="s">
        <v>48</v>
      </c>
      <c r="B26" s="95">
        <v>0.1</v>
      </c>
      <c r="D26" s="95">
        <v>0.05</v>
      </c>
      <c r="F26" s="95">
        <v>0</v>
      </c>
      <c r="H26" s="95">
        <v>0</v>
      </c>
      <c r="L26" s="98" t="s">
        <v>56</v>
      </c>
      <c r="M26" s="201">
        <f>M25-M24</f>
        <v>7.833333333333331E-2</v>
      </c>
      <c r="N26" s="99"/>
      <c r="O26" s="201">
        <f>O25-O24</f>
        <v>5.8333333333333362E-2</v>
      </c>
      <c r="P26" s="99"/>
      <c r="Q26" s="201">
        <f>Q25-Q24</f>
        <v>4.1666666666666664E-2</v>
      </c>
      <c r="R26" s="201"/>
      <c r="S26" s="201">
        <f>S25-S24</f>
        <v>8.3333333333333332E-3</v>
      </c>
      <c r="T26" s="100"/>
      <c r="U26" s="43"/>
      <c r="V26" s="98" t="s">
        <v>56</v>
      </c>
      <c r="W26" s="201">
        <f>W25-W24</f>
        <v>0.33565217391304369</v>
      </c>
      <c r="X26" s="201">
        <f>X25-X24</f>
        <v>0.21186440677966101</v>
      </c>
      <c r="Y26" s="243">
        <f>Y25-Y24</f>
        <v>4.2372881355932202E-2</v>
      </c>
    </row>
    <row r="27" spans="1:25" x14ac:dyDescent="0.45">
      <c r="A27" s="93" t="s">
        <v>49</v>
      </c>
      <c r="B27" s="95">
        <v>0.2</v>
      </c>
      <c r="D27" s="95">
        <v>0.1</v>
      </c>
      <c r="F27" s="95">
        <v>0</v>
      </c>
      <c r="H27" s="95">
        <v>0</v>
      </c>
    </row>
    <row r="28" spans="1:25" x14ac:dyDescent="0.45">
      <c r="A28" s="93" t="s">
        <v>50</v>
      </c>
      <c r="B28" s="101">
        <v>0.3</v>
      </c>
      <c r="D28" s="101">
        <v>0.2</v>
      </c>
      <c r="F28" s="101">
        <v>0.05</v>
      </c>
      <c r="H28" s="101">
        <v>0</v>
      </c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5" x14ac:dyDescent="0.45">
      <c r="A29" s="89" t="s">
        <v>51</v>
      </c>
      <c r="B29" s="89">
        <f>AVERAGE(B23:B28)</f>
        <v>0.20833333333333334</v>
      </c>
      <c r="D29" s="89">
        <f>AVERAGE(D23:D28)</f>
        <v>7.4999999999999997E-2</v>
      </c>
      <c r="F29" s="89">
        <f>AVERAGE(F23:F28)</f>
        <v>8.3333333333333332E-3</v>
      </c>
      <c r="H29" s="89">
        <f>AVERAGE(H23:H28)</f>
        <v>0</v>
      </c>
      <c r="K29" s="22"/>
      <c r="L29" s="170"/>
      <c r="M29" s="170"/>
      <c r="N29" s="170"/>
      <c r="O29" s="170"/>
      <c r="P29" s="170"/>
      <c r="Q29" s="170"/>
      <c r="R29" s="170"/>
      <c r="S29" s="170"/>
      <c r="T29" s="22"/>
    </row>
    <row r="30" spans="1:25" x14ac:dyDescent="0.45">
      <c r="A30" s="89" t="s">
        <v>52</v>
      </c>
      <c r="B30" s="102">
        <f>_xlfn.STDEV.S(B23:B28,)</f>
        <v>0.10745984853711196</v>
      </c>
      <c r="C30" s="80"/>
      <c r="D30" s="102">
        <f>_xlfn.STDEV.S(D23:D28,)</f>
        <v>7.4801324154309581E-2</v>
      </c>
      <c r="E30" s="80"/>
      <c r="F30" s="102">
        <f>_xlfn.STDEV.S(F23:F28,)</f>
        <v>1.8898223650461364E-2</v>
      </c>
      <c r="G30" s="80"/>
      <c r="H30" s="102">
        <f>_xlfn.STDEV.S(H23:H28,)</f>
        <v>0</v>
      </c>
      <c r="K30" s="22"/>
      <c r="L30" s="170"/>
      <c r="M30" s="169"/>
      <c r="N30" s="169"/>
      <c r="O30" s="169"/>
      <c r="P30" s="169"/>
      <c r="Q30" s="169"/>
      <c r="R30" s="169"/>
      <c r="S30" s="169"/>
      <c r="T30" s="22"/>
    </row>
    <row r="31" spans="1:25" x14ac:dyDescent="0.45">
      <c r="A31" s="22"/>
      <c r="B31" s="22"/>
      <c r="C31" s="22"/>
      <c r="D31" s="22"/>
      <c r="E31" s="22"/>
      <c r="F31" s="22"/>
      <c r="G31" s="22"/>
      <c r="H31" s="22"/>
      <c r="K31" s="22"/>
      <c r="L31" s="170"/>
      <c r="M31" s="169"/>
      <c r="N31" s="169"/>
      <c r="O31" s="169"/>
      <c r="P31" s="169"/>
      <c r="Q31" s="169"/>
      <c r="R31" s="169"/>
      <c r="S31" s="169"/>
      <c r="T31" s="22"/>
    </row>
    <row r="32" spans="1:25" x14ac:dyDescent="0.45">
      <c r="A32" s="22"/>
      <c r="B32" s="22"/>
      <c r="C32" s="22"/>
      <c r="D32" s="22"/>
      <c r="E32" s="22"/>
      <c r="F32" s="22"/>
      <c r="G32" s="22"/>
      <c r="H32" s="22"/>
      <c r="K32" s="22"/>
      <c r="L32" s="170"/>
      <c r="M32" s="169"/>
      <c r="N32" s="169"/>
      <c r="O32" s="169"/>
      <c r="P32" s="169"/>
      <c r="Q32" s="169"/>
      <c r="R32" s="169"/>
      <c r="S32" s="169"/>
      <c r="T32" s="22"/>
    </row>
    <row r="33" spans="1:20" x14ac:dyDescent="0.45">
      <c r="A33" s="131" t="s">
        <v>70</v>
      </c>
      <c r="D33" s="142" t="s">
        <v>120</v>
      </c>
      <c r="F33" s="142" t="s">
        <v>120</v>
      </c>
      <c r="H33" s="142" t="s">
        <v>120</v>
      </c>
      <c r="K33" s="22"/>
      <c r="L33" s="170"/>
      <c r="M33" s="169"/>
      <c r="N33" s="169"/>
      <c r="O33" s="169"/>
      <c r="P33" s="169"/>
      <c r="Q33" s="169"/>
      <c r="R33" s="169"/>
      <c r="S33" s="169"/>
      <c r="T33" s="22"/>
    </row>
    <row r="34" spans="1:20" x14ac:dyDescent="0.45">
      <c r="A34" s="104" t="s">
        <v>45</v>
      </c>
      <c r="B34" s="105">
        <v>0.3</v>
      </c>
      <c r="D34" s="105"/>
      <c r="F34" s="105"/>
      <c r="H34" s="105"/>
      <c r="K34" s="22"/>
      <c r="L34" s="170"/>
      <c r="M34" s="169"/>
      <c r="N34" s="169"/>
      <c r="O34" s="169"/>
      <c r="P34" s="169"/>
      <c r="Q34" s="169"/>
      <c r="R34" s="169"/>
      <c r="S34" s="169"/>
      <c r="T34" s="22"/>
    </row>
    <row r="35" spans="1:20" x14ac:dyDescent="0.45">
      <c r="A35" s="104" t="s">
        <v>46</v>
      </c>
      <c r="B35" s="106">
        <v>0.3</v>
      </c>
      <c r="D35" s="106"/>
      <c r="F35" s="106"/>
      <c r="H35" s="106"/>
      <c r="K35" s="22"/>
      <c r="L35" s="170"/>
      <c r="M35" s="169"/>
      <c r="N35" s="169"/>
      <c r="O35" s="169"/>
      <c r="P35" s="169"/>
      <c r="Q35" s="169"/>
      <c r="R35" s="169"/>
      <c r="S35" s="169"/>
      <c r="T35" s="22"/>
    </row>
    <row r="36" spans="1:20" x14ac:dyDescent="0.45">
      <c r="A36" s="104" t="s">
        <v>47</v>
      </c>
      <c r="B36" s="106">
        <v>0.3</v>
      </c>
      <c r="D36" s="106"/>
      <c r="F36" s="106"/>
      <c r="H36" s="106"/>
      <c r="K36" s="22"/>
      <c r="L36" s="170"/>
      <c r="M36" s="169"/>
      <c r="N36" s="169"/>
      <c r="O36" s="169"/>
      <c r="P36" s="169"/>
      <c r="Q36" s="169"/>
      <c r="R36" s="169"/>
      <c r="S36" s="169"/>
      <c r="T36" s="22"/>
    </row>
    <row r="37" spans="1:20" x14ac:dyDescent="0.45">
      <c r="A37" s="104" t="s">
        <v>48</v>
      </c>
      <c r="B37" s="106">
        <v>0.2</v>
      </c>
      <c r="D37" s="106"/>
      <c r="F37" s="106"/>
      <c r="H37" s="106"/>
      <c r="K37" s="22"/>
      <c r="L37" s="170"/>
      <c r="M37" s="169"/>
      <c r="N37" s="169"/>
      <c r="O37" s="169"/>
      <c r="P37" s="169"/>
      <c r="Q37" s="169"/>
      <c r="R37" s="169"/>
      <c r="S37" s="169"/>
      <c r="T37" s="22"/>
    </row>
    <row r="38" spans="1:20" x14ac:dyDescent="0.45">
      <c r="A38" s="104" t="s">
        <v>49</v>
      </c>
      <c r="B38" s="106">
        <v>0.2</v>
      </c>
      <c r="D38" s="106"/>
      <c r="F38" s="106"/>
      <c r="H38" s="106"/>
      <c r="K38" s="22"/>
      <c r="L38" s="170"/>
      <c r="M38" s="169"/>
      <c r="N38" s="169"/>
      <c r="O38" s="169"/>
      <c r="P38" s="169"/>
      <c r="Q38" s="169"/>
      <c r="R38" s="169"/>
      <c r="S38" s="169"/>
      <c r="T38" s="22"/>
    </row>
    <row r="39" spans="1:20" x14ac:dyDescent="0.45">
      <c r="A39" s="104" t="s">
        <v>50</v>
      </c>
      <c r="B39" s="107">
        <v>0.2</v>
      </c>
      <c r="D39" s="107"/>
      <c r="F39" s="107"/>
      <c r="H39" s="107"/>
      <c r="K39" s="22"/>
      <c r="L39" s="170"/>
      <c r="M39" s="169"/>
      <c r="N39" s="169"/>
      <c r="O39" s="169"/>
      <c r="P39" s="169"/>
      <c r="Q39" s="169"/>
      <c r="R39" s="169"/>
      <c r="S39" s="169"/>
      <c r="T39" s="22"/>
    </row>
    <row r="40" spans="1:20" x14ac:dyDescent="0.45">
      <c r="A40" s="103" t="s">
        <v>51</v>
      </c>
      <c r="B40" s="103">
        <f>AVERAGE(B34:B39)</f>
        <v>0.24999999999999997</v>
      </c>
      <c r="D40" s="103" t="e">
        <f>AVERAGE(D34:D39)</f>
        <v>#DIV/0!</v>
      </c>
      <c r="F40" s="103" t="e">
        <f>AVERAGE(F34:F39)</f>
        <v>#DIV/0!</v>
      </c>
      <c r="H40" s="103" t="e">
        <f>AVERAGE(H34:H39)</f>
        <v>#DIV/0!</v>
      </c>
      <c r="K40" s="22"/>
      <c r="L40" s="170"/>
      <c r="M40" s="169"/>
      <c r="N40" s="169"/>
      <c r="O40" s="169"/>
      <c r="P40" s="169"/>
      <c r="Q40" s="169"/>
      <c r="R40" s="169"/>
      <c r="S40" s="169"/>
      <c r="T40" s="22"/>
    </row>
    <row r="41" spans="1:20" x14ac:dyDescent="0.45">
      <c r="A41" s="103" t="s">
        <v>52</v>
      </c>
      <c r="B41" s="108">
        <f>_xlfn.STDEV.S(B34:B39,)</f>
        <v>0.10690449676496996</v>
      </c>
      <c r="C41" s="80"/>
      <c r="D41" s="108" t="e">
        <f>_xlfn.STDEV.S(D34:D39,)</f>
        <v>#DIV/0!</v>
      </c>
      <c r="E41" s="80"/>
      <c r="F41" s="108" t="e">
        <f>_xlfn.STDEV.S(F34:F39,)</f>
        <v>#DIV/0!</v>
      </c>
      <c r="G41" s="80"/>
      <c r="H41" s="108" t="e">
        <f>_xlfn.STDEV.S(H34:H39,)</f>
        <v>#DIV/0!</v>
      </c>
      <c r="K41" s="22"/>
      <c r="L41" s="170"/>
      <c r="M41" s="169"/>
      <c r="N41" s="169"/>
      <c r="O41" s="169"/>
      <c r="P41" s="169"/>
      <c r="Q41" s="169"/>
      <c r="R41" s="169"/>
      <c r="S41" s="169"/>
      <c r="T41" s="22"/>
    </row>
    <row r="42" spans="1:20" x14ac:dyDescent="0.45">
      <c r="A42" s="22"/>
      <c r="B42" s="22"/>
      <c r="C42" s="22"/>
      <c r="D42" s="22"/>
      <c r="E42" s="22"/>
      <c r="F42" s="22"/>
      <c r="G42" s="22"/>
      <c r="H42" s="22"/>
      <c r="K42" s="22"/>
      <c r="L42" s="170"/>
      <c r="M42" s="169"/>
      <c r="N42" s="169"/>
      <c r="O42" s="169"/>
      <c r="P42" s="169"/>
      <c r="Q42" s="169"/>
      <c r="R42" s="169"/>
      <c r="S42" s="169"/>
      <c r="T42" s="22"/>
    </row>
    <row r="43" spans="1:20" x14ac:dyDescent="0.45">
      <c r="A43" s="22"/>
      <c r="B43" s="22"/>
      <c r="C43" s="22"/>
      <c r="D43" s="22"/>
      <c r="E43" s="22"/>
      <c r="F43" s="22"/>
      <c r="G43" s="22"/>
      <c r="H43" s="22"/>
      <c r="K43" s="22"/>
      <c r="L43" s="170"/>
      <c r="M43" s="169"/>
      <c r="N43" s="169"/>
      <c r="O43" s="169"/>
      <c r="P43" s="169"/>
      <c r="Q43" s="169"/>
      <c r="R43" s="169"/>
      <c r="S43" s="169"/>
      <c r="T43" s="22"/>
    </row>
    <row r="44" spans="1:20" x14ac:dyDescent="0.45">
      <c r="A44" s="136" t="s">
        <v>71</v>
      </c>
      <c r="D44" s="142" t="s">
        <v>120</v>
      </c>
      <c r="F44" s="142" t="s">
        <v>120</v>
      </c>
      <c r="H44" s="142" t="s">
        <v>120</v>
      </c>
      <c r="K44" s="22"/>
      <c r="L44" s="170"/>
      <c r="M44" s="169"/>
      <c r="N44" s="169"/>
      <c r="O44" s="169"/>
      <c r="P44" s="169"/>
      <c r="Q44" s="169"/>
      <c r="R44" s="169"/>
      <c r="S44" s="169"/>
      <c r="T44" s="22"/>
    </row>
    <row r="45" spans="1:20" x14ac:dyDescent="0.45">
      <c r="A45" s="110" t="s">
        <v>45</v>
      </c>
      <c r="B45" s="111">
        <v>0.24</v>
      </c>
      <c r="D45" s="111"/>
      <c r="F45" s="111"/>
      <c r="H45" s="111"/>
      <c r="K45" s="22"/>
      <c r="L45" s="170"/>
      <c r="M45" s="169"/>
      <c r="N45" s="169"/>
      <c r="O45" s="169"/>
      <c r="P45" s="169"/>
      <c r="Q45" s="169"/>
      <c r="R45" s="169"/>
      <c r="S45" s="169"/>
      <c r="T45" s="22"/>
    </row>
    <row r="46" spans="1:20" x14ac:dyDescent="0.45">
      <c r="A46" s="110" t="s">
        <v>46</v>
      </c>
      <c r="B46" s="112">
        <v>0.2</v>
      </c>
      <c r="D46" s="112"/>
      <c r="F46" s="112"/>
      <c r="H46" s="112"/>
      <c r="K46" s="22"/>
      <c r="L46" s="170"/>
      <c r="M46" s="169"/>
      <c r="N46" s="169"/>
      <c r="O46" s="169"/>
      <c r="P46" s="169"/>
      <c r="Q46" s="169"/>
      <c r="R46" s="169"/>
      <c r="S46" s="169"/>
      <c r="T46" s="22"/>
    </row>
    <row r="47" spans="1:20" x14ac:dyDescent="0.45">
      <c r="A47" s="110" t="s">
        <v>47</v>
      </c>
      <c r="B47" s="112">
        <v>0.2</v>
      </c>
      <c r="D47" s="112"/>
      <c r="F47" s="112"/>
      <c r="H47" s="112"/>
      <c r="K47" s="22"/>
      <c r="L47" s="170"/>
      <c r="M47" s="169"/>
      <c r="N47" s="169"/>
      <c r="O47" s="169"/>
      <c r="P47" s="169"/>
      <c r="Q47" s="169"/>
      <c r="R47" s="169"/>
      <c r="S47" s="169"/>
      <c r="T47" s="22"/>
    </row>
    <row r="48" spans="1:20" x14ac:dyDescent="0.45">
      <c r="A48" s="110" t="s">
        <v>48</v>
      </c>
      <c r="B48" s="112">
        <v>0.2</v>
      </c>
      <c r="D48" s="112"/>
      <c r="F48" s="112"/>
      <c r="H48" s="112"/>
      <c r="K48" s="22"/>
      <c r="L48" s="170"/>
      <c r="M48" s="169"/>
      <c r="N48" s="169"/>
      <c r="O48" s="169"/>
      <c r="P48" s="169"/>
      <c r="Q48" s="169"/>
      <c r="R48" s="169"/>
      <c r="S48" s="169"/>
      <c r="T48" s="22"/>
    </row>
    <row r="49" spans="1:20" x14ac:dyDescent="0.45">
      <c r="A49" s="110" t="s">
        <v>49</v>
      </c>
      <c r="B49" s="112">
        <v>0.2</v>
      </c>
      <c r="D49" s="112"/>
      <c r="F49" s="112"/>
      <c r="H49" s="112"/>
      <c r="K49" s="22"/>
      <c r="L49" s="170"/>
      <c r="M49" s="169"/>
      <c r="N49" s="169"/>
      <c r="O49" s="169"/>
      <c r="P49" s="169"/>
      <c r="Q49" s="169"/>
      <c r="R49" s="169"/>
      <c r="S49" s="169"/>
      <c r="T49" s="22"/>
    </row>
    <row r="50" spans="1:20" x14ac:dyDescent="0.45">
      <c r="A50" s="110" t="s">
        <v>50</v>
      </c>
      <c r="B50" s="113">
        <v>0.2</v>
      </c>
      <c r="D50" s="113"/>
      <c r="F50" s="113"/>
      <c r="H50" s="113"/>
      <c r="K50" s="22"/>
      <c r="L50" s="170"/>
      <c r="M50" s="169"/>
      <c r="N50" s="169"/>
      <c r="O50" s="169"/>
      <c r="P50" s="169"/>
      <c r="Q50" s="169"/>
      <c r="R50" s="169"/>
      <c r="S50" s="169"/>
      <c r="T50" s="22"/>
    </row>
    <row r="51" spans="1:20" x14ac:dyDescent="0.45">
      <c r="A51" s="109" t="s">
        <v>51</v>
      </c>
      <c r="B51" s="109">
        <f>AVERAGE(B45:B50)</f>
        <v>0.20666666666666667</v>
      </c>
      <c r="D51" s="109" t="e">
        <f>AVERAGE(D45:D50)</f>
        <v>#DIV/0!</v>
      </c>
      <c r="F51" s="109" t="e">
        <f>AVERAGE(F45:F50)</f>
        <v>#DIV/0!</v>
      </c>
      <c r="H51" s="109" t="e">
        <f>AVERAGE(H45:H50)</f>
        <v>#DIV/0!</v>
      </c>
      <c r="K51" s="22"/>
      <c r="L51" s="170"/>
      <c r="M51" s="169"/>
      <c r="N51" s="169"/>
      <c r="O51" s="169"/>
      <c r="P51" s="169"/>
      <c r="Q51" s="169"/>
      <c r="R51" s="169"/>
      <c r="S51" s="169"/>
      <c r="T51" s="22"/>
    </row>
    <row r="52" spans="1:20" x14ac:dyDescent="0.45">
      <c r="A52" s="109" t="s">
        <v>52</v>
      </c>
      <c r="B52" s="114">
        <f>_xlfn.STDEV.S(B45:B50,)</f>
        <v>7.9522383791040444E-2</v>
      </c>
      <c r="C52" s="80"/>
      <c r="D52" s="114" t="e">
        <f>_xlfn.STDEV.S(D45:D50,)</f>
        <v>#DIV/0!</v>
      </c>
      <c r="E52" s="80"/>
      <c r="F52" s="114" t="e">
        <f>_xlfn.STDEV.S(F45:F50,)</f>
        <v>#DIV/0!</v>
      </c>
      <c r="G52" s="80"/>
      <c r="H52" s="114" t="e">
        <f>_xlfn.STDEV.S(H45:H50,)</f>
        <v>#DIV/0!</v>
      </c>
      <c r="K52" s="22"/>
      <c r="L52" s="170"/>
      <c r="M52" s="169"/>
      <c r="N52" s="169"/>
      <c r="O52" s="169"/>
      <c r="P52" s="169"/>
      <c r="Q52" s="169"/>
      <c r="R52" s="169"/>
      <c r="S52" s="169"/>
      <c r="T52" s="22"/>
    </row>
    <row r="53" spans="1:20" x14ac:dyDescent="0.45">
      <c r="A53" s="22"/>
      <c r="B53" s="22"/>
      <c r="C53" s="22"/>
      <c r="D53" s="22"/>
      <c r="E53" s="22"/>
      <c r="F53" s="22"/>
      <c r="G53" s="22"/>
      <c r="H53" s="22"/>
      <c r="K53" s="22"/>
      <c r="L53" s="170"/>
      <c r="M53" s="169"/>
      <c r="N53" s="169"/>
      <c r="O53" s="169"/>
      <c r="P53" s="169"/>
      <c r="Q53" s="169"/>
      <c r="R53" s="169"/>
      <c r="S53" s="169"/>
      <c r="T53" s="22"/>
    </row>
    <row r="54" spans="1:20" x14ac:dyDescent="0.45">
      <c r="A54" s="22"/>
      <c r="B54" s="22"/>
      <c r="C54" s="22"/>
      <c r="D54" s="22"/>
      <c r="E54" s="22"/>
      <c r="F54" s="22"/>
      <c r="G54" s="22"/>
      <c r="H54" s="22"/>
      <c r="K54" s="22"/>
      <c r="L54" s="22"/>
      <c r="M54" s="22"/>
      <c r="N54" s="22"/>
      <c r="O54" s="22"/>
      <c r="P54" s="22"/>
      <c r="Q54" s="22"/>
      <c r="R54" s="22"/>
      <c r="S54" s="22"/>
      <c r="T54" s="22"/>
    </row>
    <row r="55" spans="1:20" x14ac:dyDescent="0.45">
      <c r="A55" s="135" t="s">
        <v>72</v>
      </c>
      <c r="D55" s="142" t="s">
        <v>119</v>
      </c>
      <c r="F55" s="142" t="s">
        <v>119</v>
      </c>
      <c r="H55" s="142" t="s">
        <v>119</v>
      </c>
    </row>
    <row r="56" spans="1:20" x14ac:dyDescent="0.45">
      <c r="A56" s="116" t="s">
        <v>45</v>
      </c>
      <c r="B56" s="117">
        <v>0.2</v>
      </c>
      <c r="D56" s="117">
        <v>0.1</v>
      </c>
      <c r="F56" s="117">
        <v>0</v>
      </c>
      <c r="H56" s="117">
        <v>0</v>
      </c>
    </row>
    <row r="57" spans="1:20" x14ac:dyDescent="0.45">
      <c r="A57" s="116" t="s">
        <v>46</v>
      </c>
      <c r="B57" s="118">
        <v>0.25</v>
      </c>
      <c r="D57" s="118">
        <v>0.2</v>
      </c>
      <c r="F57" s="118">
        <v>0</v>
      </c>
      <c r="H57" s="118">
        <v>0</v>
      </c>
    </row>
    <row r="58" spans="1:20" x14ac:dyDescent="0.45">
      <c r="A58" s="116" t="s">
        <v>47</v>
      </c>
      <c r="B58" s="118">
        <v>0.1</v>
      </c>
      <c r="D58" s="118">
        <v>0.15</v>
      </c>
      <c r="F58" s="118">
        <v>0</v>
      </c>
      <c r="H58" s="118">
        <v>0</v>
      </c>
    </row>
    <row r="59" spans="1:20" x14ac:dyDescent="0.45">
      <c r="A59" s="116" t="s">
        <v>48</v>
      </c>
      <c r="B59" s="118">
        <v>0.1</v>
      </c>
      <c r="D59" s="118">
        <v>0.05</v>
      </c>
      <c r="F59" s="118">
        <v>0</v>
      </c>
      <c r="H59" s="118">
        <v>0</v>
      </c>
    </row>
    <row r="60" spans="1:20" x14ac:dyDescent="0.45">
      <c r="A60" s="116" t="s">
        <v>49</v>
      </c>
      <c r="B60" s="118">
        <v>0.3</v>
      </c>
      <c r="D60" s="118">
        <v>0.15</v>
      </c>
      <c r="F60" s="118">
        <v>0</v>
      </c>
      <c r="H60" s="118">
        <v>0</v>
      </c>
    </row>
    <row r="61" spans="1:20" x14ac:dyDescent="0.45">
      <c r="A61" s="116" t="s">
        <v>50</v>
      </c>
      <c r="B61" s="119">
        <v>0.2</v>
      </c>
      <c r="D61" s="119">
        <v>0.15</v>
      </c>
      <c r="F61" s="119">
        <v>0</v>
      </c>
      <c r="H61" s="119">
        <v>0</v>
      </c>
    </row>
    <row r="62" spans="1:20" x14ac:dyDescent="0.45">
      <c r="A62" s="115" t="s">
        <v>51</v>
      </c>
      <c r="B62" s="115">
        <f>AVERAGE(B56:B61)</f>
        <v>0.19166666666666665</v>
      </c>
      <c r="D62" s="115">
        <f>AVERAGE(D56:D61)</f>
        <v>0.13333333333333336</v>
      </c>
      <c r="F62" s="115">
        <f>AVERAGE(F56:F61)</f>
        <v>0</v>
      </c>
      <c r="H62" s="115">
        <f>AVERAGE(H56:H61)</f>
        <v>0</v>
      </c>
    </row>
    <row r="63" spans="1:20" x14ac:dyDescent="0.45">
      <c r="A63" s="115" t="s">
        <v>52</v>
      </c>
      <c r="B63" s="120">
        <f>_xlfn.STDEV.S(B56:B61,)</f>
        <v>0.10293317295817762</v>
      </c>
      <c r="C63" s="80"/>
      <c r="D63" s="120">
        <f>_xlfn.STDEV.S(D56:D61,)</f>
        <v>6.9006555934235381E-2</v>
      </c>
      <c r="E63" s="80"/>
      <c r="F63" s="120">
        <f>_xlfn.STDEV.S(F56:F61,)</f>
        <v>0</v>
      </c>
      <c r="G63" s="80"/>
      <c r="H63" s="120">
        <f>_xlfn.STDEV.S(H56:H61,)</f>
        <v>0</v>
      </c>
    </row>
    <row r="64" spans="1:20" x14ac:dyDescent="0.45">
      <c r="A64" s="22"/>
      <c r="B64" s="22"/>
      <c r="C64" s="22"/>
      <c r="D64" s="22"/>
      <c r="E64" s="22"/>
      <c r="F64" s="22"/>
      <c r="G64" s="22"/>
      <c r="H64" s="22"/>
    </row>
    <row r="65" spans="1:8" x14ac:dyDescent="0.45">
      <c r="A65" s="22"/>
      <c r="B65" s="22"/>
      <c r="C65" s="22"/>
      <c r="D65" s="22"/>
      <c r="E65" s="22"/>
      <c r="F65" s="22"/>
      <c r="G65" s="22"/>
      <c r="H65" s="22"/>
    </row>
    <row r="66" spans="1:8" x14ac:dyDescent="0.45">
      <c r="A66" s="134" t="s">
        <v>73</v>
      </c>
      <c r="D66" s="142" t="s">
        <v>120</v>
      </c>
      <c r="F66" s="142" t="s">
        <v>120</v>
      </c>
      <c r="H66" s="142" t="s">
        <v>120</v>
      </c>
    </row>
    <row r="67" spans="1:8" x14ac:dyDescent="0.45">
      <c r="A67" s="122" t="s">
        <v>45</v>
      </c>
      <c r="B67" s="123">
        <v>0.1</v>
      </c>
      <c r="D67" s="123"/>
      <c r="F67" s="123"/>
      <c r="H67" s="123"/>
    </row>
    <row r="68" spans="1:8" x14ac:dyDescent="0.45">
      <c r="A68" s="122" t="s">
        <v>46</v>
      </c>
      <c r="B68" s="124">
        <v>0.13</v>
      </c>
      <c r="D68" s="124"/>
      <c r="F68" s="124"/>
      <c r="H68" s="124"/>
    </row>
    <row r="69" spans="1:8" x14ac:dyDescent="0.45">
      <c r="A69" s="122" t="s">
        <v>47</v>
      </c>
      <c r="B69" s="124">
        <v>0.1</v>
      </c>
      <c r="D69" s="124"/>
      <c r="F69" s="124"/>
      <c r="H69" s="124"/>
    </row>
    <row r="70" spans="1:8" x14ac:dyDescent="0.45">
      <c r="A70" s="122" t="s">
        <v>48</v>
      </c>
      <c r="B70" s="124">
        <v>0.2</v>
      </c>
      <c r="D70" s="124"/>
      <c r="F70" s="124"/>
      <c r="H70" s="124"/>
    </row>
    <row r="71" spans="1:8" x14ac:dyDescent="0.45">
      <c r="A71" s="122" t="s">
        <v>49</v>
      </c>
      <c r="B71" s="124">
        <v>0.2</v>
      </c>
      <c r="D71" s="124"/>
      <c r="F71" s="124"/>
      <c r="H71" s="124"/>
    </row>
    <row r="72" spans="1:8" x14ac:dyDescent="0.45">
      <c r="A72" s="122" t="s">
        <v>50</v>
      </c>
      <c r="B72" s="125">
        <v>0.3</v>
      </c>
      <c r="D72" s="125"/>
      <c r="F72" s="125"/>
      <c r="H72" s="125"/>
    </row>
    <row r="73" spans="1:8" x14ac:dyDescent="0.45">
      <c r="A73" s="121" t="s">
        <v>51</v>
      </c>
      <c r="B73" s="121">
        <f>AVERAGE(B67:B72)</f>
        <v>0.17166666666666666</v>
      </c>
      <c r="D73" s="121" t="e">
        <f>AVERAGE(D67:D72)</f>
        <v>#DIV/0!</v>
      </c>
      <c r="F73" s="121" t="e">
        <f>AVERAGE(F67:F72)</f>
        <v>#DIV/0!</v>
      </c>
      <c r="H73" s="121" t="e">
        <f>AVERAGE(H67:H72)</f>
        <v>#DIV/0!</v>
      </c>
    </row>
    <row r="74" spans="1:8" x14ac:dyDescent="0.45">
      <c r="A74" s="121" t="s">
        <v>52</v>
      </c>
      <c r="B74" s="126">
        <f>_xlfn.STDEV.S(B67:B72,)</f>
        <v>9.6040665990035329E-2</v>
      </c>
      <c r="C74" s="80"/>
      <c r="D74" s="126" t="e">
        <f>_xlfn.STDEV.S(D67:D72,)</f>
        <v>#DIV/0!</v>
      </c>
      <c r="E74" s="80"/>
      <c r="F74" s="126" t="e">
        <f>_xlfn.STDEV.S(F67:F72,)</f>
        <v>#DIV/0!</v>
      </c>
      <c r="G74" s="80"/>
      <c r="H74" s="126" t="e">
        <f>_xlfn.STDEV.S(H67:H72,)</f>
        <v>#DIV/0!</v>
      </c>
    </row>
    <row r="75" spans="1:8" x14ac:dyDescent="0.45">
      <c r="A75" s="22"/>
      <c r="B75" s="22"/>
      <c r="C75" s="22"/>
      <c r="D75" s="22"/>
      <c r="E75" s="22"/>
      <c r="F75" s="22"/>
      <c r="G75" s="22"/>
      <c r="H75" s="22"/>
    </row>
    <row r="76" spans="1:8" x14ac:dyDescent="0.45">
      <c r="A76" s="127"/>
      <c r="B76" s="22"/>
      <c r="C76" s="22"/>
      <c r="D76" s="22"/>
      <c r="E76" s="22"/>
      <c r="F76" s="22"/>
      <c r="G76" s="22"/>
      <c r="H76" s="22"/>
    </row>
    <row r="77" spans="1:8" x14ac:dyDescent="0.45">
      <c r="A77" s="133" t="s">
        <v>74</v>
      </c>
      <c r="D77" s="142" t="s">
        <v>120</v>
      </c>
      <c r="F77" s="142" t="s">
        <v>120</v>
      </c>
      <c r="H77" s="142" t="s">
        <v>120</v>
      </c>
    </row>
    <row r="78" spans="1:8" x14ac:dyDescent="0.45">
      <c r="A78" s="55" t="s">
        <v>45</v>
      </c>
      <c r="B78" s="56">
        <v>0.1</v>
      </c>
      <c r="D78" s="56"/>
      <c r="F78" s="56"/>
      <c r="H78" s="56"/>
    </row>
    <row r="79" spans="1:8" x14ac:dyDescent="0.45">
      <c r="A79" s="55" t="s">
        <v>46</v>
      </c>
      <c r="B79" s="60">
        <v>0.2</v>
      </c>
      <c r="D79" s="60"/>
      <c r="F79" s="60"/>
      <c r="H79" s="60"/>
    </row>
    <row r="80" spans="1:8" x14ac:dyDescent="0.45">
      <c r="A80" s="55" t="s">
        <v>47</v>
      </c>
      <c r="B80" s="60">
        <v>0.2</v>
      </c>
      <c r="D80" s="60"/>
      <c r="F80" s="60"/>
      <c r="H80" s="60"/>
    </row>
    <row r="81" spans="1:18" x14ac:dyDescent="0.45">
      <c r="A81" s="55" t="s">
        <v>48</v>
      </c>
      <c r="B81" s="60">
        <v>0.2</v>
      </c>
      <c r="D81" s="60"/>
      <c r="F81" s="60"/>
      <c r="H81" s="60"/>
    </row>
    <row r="82" spans="1:18" x14ac:dyDescent="0.45">
      <c r="A82" s="55" t="s">
        <v>49</v>
      </c>
      <c r="B82" s="60">
        <v>0.3</v>
      </c>
      <c r="D82" s="60"/>
      <c r="F82" s="60"/>
      <c r="H82" s="60"/>
    </row>
    <row r="83" spans="1:18" x14ac:dyDescent="0.45">
      <c r="A83" s="55" t="s">
        <v>50</v>
      </c>
      <c r="B83" s="73">
        <v>0.2</v>
      </c>
      <c r="D83" s="73"/>
      <c r="F83" s="73"/>
      <c r="H83" s="73"/>
    </row>
    <row r="84" spans="1:18" x14ac:dyDescent="0.45">
      <c r="A84" s="53" t="s">
        <v>51</v>
      </c>
      <c r="B84" s="77">
        <f>AVERAGE(B78:B83)</f>
        <v>0.19999999999999998</v>
      </c>
      <c r="D84" s="77" t="e">
        <f>AVERAGE(D78:D83)</f>
        <v>#DIV/0!</v>
      </c>
      <c r="F84" s="77" t="e">
        <f>AVERAGE(F78:F83)</f>
        <v>#DIV/0!</v>
      </c>
      <c r="H84" s="77" t="e">
        <f>AVERAGE(H78:H83)</f>
        <v>#DIV/0!</v>
      </c>
    </row>
    <row r="85" spans="1:18" x14ac:dyDescent="0.45">
      <c r="A85" s="53" t="s">
        <v>52</v>
      </c>
      <c r="B85" s="79">
        <f>_xlfn.STDEV.S(B78:B83,)</f>
        <v>9.5118973121134195E-2</v>
      </c>
      <c r="C85" s="80"/>
      <c r="D85" s="79" t="e">
        <f>_xlfn.STDEV.S(D78:D83,)</f>
        <v>#DIV/0!</v>
      </c>
      <c r="E85" s="80"/>
      <c r="F85" s="79" t="e">
        <f>_xlfn.STDEV.S(F78:F83,)</f>
        <v>#DIV/0!</v>
      </c>
      <c r="G85" s="80"/>
      <c r="H85" s="79" t="e">
        <f>_xlfn.STDEV.S(H78:H83,)</f>
        <v>#DIV/0!</v>
      </c>
    </row>
    <row r="86" spans="1:18" x14ac:dyDescent="0.45">
      <c r="B86" s="81"/>
      <c r="C86" s="82"/>
      <c r="D86" s="81"/>
      <c r="E86" s="82"/>
      <c r="F86" s="81"/>
      <c r="G86" s="82"/>
      <c r="H86" s="81"/>
      <c r="L86" s="21"/>
      <c r="M86" s="21"/>
      <c r="N86" s="21"/>
      <c r="O86" s="21"/>
      <c r="P86" s="21"/>
      <c r="Q86" s="21"/>
      <c r="R86" s="21"/>
    </row>
    <row r="87" spans="1:18" x14ac:dyDescent="0.45">
      <c r="L87" s="164"/>
      <c r="M87" s="165"/>
      <c r="N87" s="165"/>
      <c r="O87" s="165"/>
      <c r="P87" s="165"/>
      <c r="Q87" s="165"/>
      <c r="R87" s="165"/>
    </row>
    <row r="88" spans="1:18" x14ac:dyDescent="0.45">
      <c r="A88" s="132" t="s">
        <v>75</v>
      </c>
      <c r="D88" s="142" t="s">
        <v>120</v>
      </c>
      <c r="F88" s="142" t="s">
        <v>120</v>
      </c>
      <c r="H88" s="142" t="s">
        <v>120</v>
      </c>
      <c r="L88" s="164"/>
      <c r="M88" s="165"/>
      <c r="N88" s="165"/>
      <c r="O88" s="165"/>
      <c r="P88" s="165"/>
      <c r="Q88" s="165"/>
      <c r="R88" s="165"/>
    </row>
    <row r="89" spans="1:18" x14ac:dyDescent="0.45">
      <c r="A89" s="93" t="s">
        <v>45</v>
      </c>
      <c r="B89" s="94">
        <v>0.2</v>
      </c>
      <c r="D89" s="94"/>
      <c r="F89" s="94"/>
      <c r="H89" s="94"/>
      <c r="L89" s="164"/>
      <c r="M89" s="165"/>
      <c r="N89" s="165"/>
      <c r="O89" s="165"/>
      <c r="P89" s="165"/>
      <c r="Q89" s="165"/>
      <c r="R89" s="165"/>
    </row>
    <row r="90" spans="1:18" x14ac:dyDescent="0.45">
      <c r="A90" s="93" t="s">
        <v>46</v>
      </c>
      <c r="B90" s="95">
        <v>0.2</v>
      </c>
      <c r="D90" s="95"/>
      <c r="F90" s="95"/>
      <c r="H90" s="95"/>
      <c r="L90" s="164"/>
      <c r="M90" s="165"/>
      <c r="N90" s="165"/>
      <c r="O90" s="165"/>
      <c r="P90" s="165"/>
      <c r="Q90" s="165"/>
      <c r="R90" s="165"/>
    </row>
    <row r="91" spans="1:18" x14ac:dyDescent="0.45">
      <c r="A91" s="93" t="s">
        <v>47</v>
      </c>
      <c r="B91" s="95">
        <v>0.1</v>
      </c>
      <c r="D91" s="95"/>
      <c r="F91" s="95"/>
      <c r="H91" s="95"/>
      <c r="L91" s="21"/>
      <c r="M91" s="21"/>
      <c r="N91" s="21"/>
      <c r="O91" s="21"/>
      <c r="P91" s="21"/>
      <c r="Q91" s="21"/>
      <c r="R91" s="21"/>
    </row>
    <row r="92" spans="1:18" x14ac:dyDescent="0.45">
      <c r="A92" s="93" t="s">
        <v>48</v>
      </c>
      <c r="B92" s="95">
        <v>0.15</v>
      </c>
      <c r="D92" s="95"/>
      <c r="F92" s="95"/>
      <c r="H92" s="95"/>
    </row>
    <row r="93" spans="1:18" x14ac:dyDescent="0.45">
      <c r="A93" s="93" t="s">
        <v>49</v>
      </c>
      <c r="B93" s="95">
        <v>0.2</v>
      </c>
      <c r="D93" s="95"/>
      <c r="F93" s="95"/>
      <c r="H93" s="95"/>
    </row>
    <row r="94" spans="1:18" x14ac:dyDescent="0.45">
      <c r="A94" s="93" t="s">
        <v>50</v>
      </c>
      <c r="B94" s="101">
        <v>0.2</v>
      </c>
      <c r="D94" s="101"/>
      <c r="F94" s="101"/>
      <c r="H94" s="101"/>
    </row>
    <row r="95" spans="1:18" x14ac:dyDescent="0.45">
      <c r="A95" s="89" t="s">
        <v>51</v>
      </c>
      <c r="B95" s="89">
        <f>AVERAGE(B89:B94)</f>
        <v>0.17500000000000002</v>
      </c>
      <c r="D95" s="89" t="e">
        <f>AVERAGE(D89:D94)</f>
        <v>#DIV/0!</v>
      </c>
      <c r="F95" s="89" t="e">
        <f>AVERAGE(F89:F94)</f>
        <v>#DIV/0!</v>
      </c>
      <c r="H95" s="89" t="e">
        <f>AVERAGE(H89:H94)</f>
        <v>#DIV/0!</v>
      </c>
    </row>
    <row r="96" spans="1:18" x14ac:dyDescent="0.45">
      <c r="A96" s="89" t="s">
        <v>52</v>
      </c>
      <c r="B96" s="102">
        <f>_xlfn.STDEV.S(B89:B94,)</f>
        <v>7.6376261582597374E-2</v>
      </c>
      <c r="C96" s="80"/>
      <c r="D96" s="102" t="e">
        <f>_xlfn.STDEV.S(D89:D94,)</f>
        <v>#DIV/0!</v>
      </c>
      <c r="E96" s="80"/>
      <c r="F96" s="102" t="e">
        <f>_xlfn.STDEV.S(F89:F94,)</f>
        <v>#DIV/0!</v>
      </c>
      <c r="G96" s="80"/>
      <c r="H96" s="102" t="e">
        <f>_xlfn.STDEV.S(H89:H94,)</f>
        <v>#DIV/0!</v>
      </c>
    </row>
    <row r="97" spans="1:9" x14ac:dyDescent="0.45">
      <c r="A97" s="22"/>
      <c r="B97" s="22"/>
      <c r="C97" s="22"/>
      <c r="D97" s="22"/>
      <c r="E97" s="22"/>
      <c r="F97" s="22"/>
      <c r="G97" s="22"/>
      <c r="H97" s="22"/>
    </row>
    <row r="98" spans="1:9" x14ac:dyDescent="0.45">
      <c r="A98" s="22"/>
      <c r="B98" s="22"/>
      <c r="C98" s="22"/>
      <c r="D98" s="22"/>
      <c r="E98" s="22"/>
      <c r="F98" s="22"/>
      <c r="G98" s="22"/>
      <c r="H98" s="22"/>
    </row>
    <row r="99" spans="1:9" x14ac:dyDescent="0.45">
      <c r="A99" s="131" t="s">
        <v>76</v>
      </c>
      <c r="D99" s="142" t="s">
        <v>119</v>
      </c>
      <c r="F99" s="142" t="s">
        <v>119</v>
      </c>
      <c r="H99" s="142" t="s">
        <v>119</v>
      </c>
    </row>
    <row r="100" spans="1:9" x14ac:dyDescent="0.45">
      <c r="A100" s="104" t="s">
        <v>45</v>
      </c>
      <c r="B100" s="105">
        <v>0.1</v>
      </c>
      <c r="D100" s="105">
        <v>0</v>
      </c>
      <c r="F100" s="105">
        <v>0</v>
      </c>
      <c r="H100" s="105">
        <v>0</v>
      </c>
    </row>
    <row r="101" spans="1:9" x14ac:dyDescent="0.45">
      <c r="A101" s="104" t="s">
        <v>46</v>
      </c>
      <c r="B101" s="106">
        <v>0.2</v>
      </c>
      <c r="D101" s="106">
        <v>0.1</v>
      </c>
      <c r="F101" s="106">
        <v>0</v>
      </c>
      <c r="H101" s="106">
        <v>0</v>
      </c>
    </row>
    <row r="102" spans="1:9" x14ac:dyDescent="0.45">
      <c r="A102" s="104" t="s">
        <v>47</v>
      </c>
      <c r="B102" s="106">
        <v>0.3</v>
      </c>
      <c r="D102" s="106">
        <v>0.1</v>
      </c>
      <c r="F102" s="106">
        <v>0</v>
      </c>
      <c r="H102" s="106">
        <v>0</v>
      </c>
    </row>
    <row r="103" spans="1:9" x14ac:dyDescent="0.45">
      <c r="A103" s="104" t="s">
        <v>48</v>
      </c>
      <c r="B103" s="106">
        <v>0.15</v>
      </c>
      <c r="D103" s="106">
        <v>0.1</v>
      </c>
      <c r="F103" s="106">
        <v>0</v>
      </c>
      <c r="H103" s="106">
        <v>0</v>
      </c>
    </row>
    <row r="104" spans="1:9" x14ac:dyDescent="0.45">
      <c r="A104" s="104" t="s">
        <v>49</v>
      </c>
      <c r="B104" s="106">
        <v>0.2</v>
      </c>
      <c r="D104" s="106">
        <v>0.1</v>
      </c>
      <c r="F104" s="106">
        <v>0</v>
      </c>
      <c r="H104" s="106">
        <v>0</v>
      </c>
    </row>
    <row r="105" spans="1:9" x14ac:dyDescent="0.45">
      <c r="A105" s="104" t="s">
        <v>50</v>
      </c>
      <c r="B105" s="107">
        <v>0.3</v>
      </c>
      <c r="D105" s="107">
        <v>0.1</v>
      </c>
      <c r="F105" s="107">
        <v>0</v>
      </c>
      <c r="H105" s="107">
        <v>0</v>
      </c>
    </row>
    <row r="106" spans="1:9" x14ac:dyDescent="0.45">
      <c r="A106" s="103" t="s">
        <v>51</v>
      </c>
      <c r="B106" s="103">
        <f>AVERAGE(B100:B105)</f>
        <v>0.20833333333333337</v>
      </c>
      <c r="D106" s="103">
        <f>AVERAGE(D100:D105)</f>
        <v>8.3333333333333329E-2</v>
      </c>
      <c r="F106" s="103">
        <f>AVERAGE(F100:F105)</f>
        <v>0</v>
      </c>
      <c r="H106" s="103">
        <f>AVERAGE(H100:H105)</f>
        <v>0</v>
      </c>
    </row>
    <row r="107" spans="1:9" x14ac:dyDescent="0.45">
      <c r="A107" s="103" t="s">
        <v>52</v>
      </c>
      <c r="B107" s="108">
        <f>_xlfn.STDEV.S(B100:B105,)</f>
        <v>0.10745984853711192</v>
      </c>
      <c r="C107" s="80"/>
      <c r="D107" s="108">
        <f>_xlfn.STDEV.S(D100:D105,)</f>
        <v>4.8795003647426678E-2</v>
      </c>
      <c r="E107" s="80"/>
      <c r="F107" s="108">
        <f>_xlfn.STDEV.S(F100:F105,)</f>
        <v>0</v>
      </c>
      <c r="G107" s="80"/>
      <c r="H107" s="108">
        <f>_xlfn.STDEV.S(H100:H105,)</f>
        <v>0</v>
      </c>
    </row>
    <row r="108" spans="1:9" x14ac:dyDescent="0.45">
      <c r="A108" s="22"/>
      <c r="B108" s="22"/>
      <c r="C108" s="22"/>
      <c r="D108" s="22"/>
      <c r="E108" s="22"/>
      <c r="F108" s="22"/>
      <c r="G108" s="22"/>
      <c r="H108" s="22"/>
    </row>
    <row r="109" spans="1:9" x14ac:dyDescent="0.45">
      <c r="A109" s="22"/>
      <c r="B109" s="22"/>
      <c r="C109" s="22"/>
      <c r="D109" s="22"/>
      <c r="E109" s="22"/>
      <c r="F109" s="22"/>
      <c r="G109" s="22"/>
      <c r="H109" s="22"/>
      <c r="I109" s="22"/>
    </row>
    <row r="110" spans="1:9" x14ac:dyDescent="0.45">
      <c r="A110" s="150" t="s">
        <v>114</v>
      </c>
      <c r="B110" s="142"/>
      <c r="C110" s="142"/>
      <c r="D110" s="142" t="s">
        <v>119</v>
      </c>
      <c r="E110" s="142"/>
      <c r="F110" s="142" t="s">
        <v>119</v>
      </c>
      <c r="G110" s="142"/>
      <c r="H110" s="142" t="s">
        <v>119</v>
      </c>
      <c r="I110" s="22"/>
    </row>
    <row r="111" spans="1:9" x14ac:dyDescent="0.45">
      <c r="A111" s="145" t="s">
        <v>45</v>
      </c>
      <c r="B111" s="146">
        <v>0.1</v>
      </c>
      <c r="C111" s="142"/>
      <c r="D111" s="146">
        <v>0.1</v>
      </c>
      <c r="E111" s="142"/>
      <c r="F111" s="146">
        <v>0</v>
      </c>
      <c r="G111" s="142"/>
      <c r="H111" s="146">
        <v>0</v>
      </c>
      <c r="I111" s="22"/>
    </row>
    <row r="112" spans="1:9" x14ac:dyDescent="0.45">
      <c r="A112" s="145" t="s">
        <v>46</v>
      </c>
      <c r="B112" s="147">
        <v>0.2</v>
      </c>
      <c r="C112" s="142"/>
      <c r="D112" s="147">
        <v>0.15</v>
      </c>
      <c r="E112" s="142"/>
      <c r="F112" s="147">
        <v>0</v>
      </c>
      <c r="G112" s="142"/>
      <c r="H112" s="147">
        <v>0</v>
      </c>
      <c r="I112" s="22"/>
    </row>
    <row r="113" spans="1:9" x14ac:dyDescent="0.45">
      <c r="A113" s="145" t="s">
        <v>47</v>
      </c>
      <c r="B113" s="147">
        <v>0.3</v>
      </c>
      <c r="C113" s="142"/>
      <c r="D113" s="147">
        <v>0.2</v>
      </c>
      <c r="E113" s="142"/>
      <c r="F113" s="147">
        <v>0.05</v>
      </c>
      <c r="G113" s="142"/>
      <c r="H113" s="147">
        <v>0</v>
      </c>
      <c r="I113" s="22"/>
    </row>
    <row r="114" spans="1:9" x14ac:dyDescent="0.45">
      <c r="A114" s="145" t="s">
        <v>48</v>
      </c>
      <c r="B114" s="147">
        <v>0.1</v>
      </c>
      <c r="C114" s="142"/>
      <c r="D114" s="147">
        <v>0</v>
      </c>
      <c r="E114" s="142"/>
      <c r="F114" s="147">
        <v>0</v>
      </c>
      <c r="G114" s="142"/>
      <c r="H114" s="147">
        <v>0</v>
      </c>
      <c r="I114" s="22"/>
    </row>
    <row r="115" spans="1:9" x14ac:dyDescent="0.45">
      <c r="A115" s="145" t="s">
        <v>49</v>
      </c>
      <c r="B115" s="147">
        <v>0.3</v>
      </c>
      <c r="C115" s="142"/>
      <c r="D115" s="147">
        <v>0.1</v>
      </c>
      <c r="E115" s="142"/>
      <c r="F115" s="147">
        <v>0</v>
      </c>
      <c r="G115" s="142"/>
      <c r="H115" s="147">
        <v>0</v>
      </c>
      <c r="I115" s="22"/>
    </row>
    <row r="116" spans="1:9" x14ac:dyDescent="0.45">
      <c r="A116" s="145" t="s">
        <v>50</v>
      </c>
      <c r="B116" s="148">
        <v>0.2</v>
      </c>
      <c r="C116" s="142"/>
      <c r="D116" s="148">
        <v>0.2</v>
      </c>
      <c r="E116" s="142"/>
      <c r="F116" s="148">
        <v>0.05</v>
      </c>
      <c r="G116" s="142"/>
      <c r="H116" s="148">
        <v>0</v>
      </c>
      <c r="I116" s="22"/>
    </row>
    <row r="117" spans="1:9" x14ac:dyDescent="0.45">
      <c r="A117" s="144" t="s">
        <v>51</v>
      </c>
      <c r="B117" s="144">
        <f>AVERAGE(B111:B116)</f>
        <v>0.19999999999999998</v>
      </c>
      <c r="C117" s="142"/>
      <c r="D117" s="144">
        <f>AVERAGE(D111:D116)</f>
        <v>0.125</v>
      </c>
      <c r="E117" s="142"/>
      <c r="F117" s="144">
        <f>AVERAGE(F111:F116)</f>
        <v>1.6666666666666666E-2</v>
      </c>
      <c r="G117" s="142"/>
      <c r="H117" s="144">
        <f>AVERAGE(H111:H116)</f>
        <v>0</v>
      </c>
      <c r="I117" s="22"/>
    </row>
    <row r="118" spans="1:9" x14ac:dyDescent="0.45">
      <c r="A118" s="144" t="s">
        <v>52</v>
      </c>
      <c r="B118" s="149">
        <f>_xlfn.STDEV.S(B111:B116,)</f>
        <v>0.11126972805283739</v>
      </c>
      <c r="C118" s="143"/>
      <c r="D118" s="149">
        <f>_xlfn.STDEV.S(D111:D116,)</f>
        <v>8.38081709847526E-2</v>
      </c>
      <c r="E118" s="143"/>
      <c r="F118" s="149">
        <f>_xlfn.STDEV.S(F111:F116,)</f>
        <v>2.4397501823713332E-2</v>
      </c>
      <c r="G118" s="143"/>
      <c r="H118" s="149">
        <f>_xlfn.STDEV.S(H111:H116,)</f>
        <v>0</v>
      </c>
      <c r="I118" s="22"/>
    </row>
    <row r="119" spans="1:9" x14ac:dyDescent="0.45">
      <c r="A119" s="22"/>
      <c r="B119" s="22"/>
      <c r="C119" s="22"/>
      <c r="D119" s="22"/>
      <c r="E119" s="22"/>
      <c r="F119" s="22"/>
      <c r="G119" s="22"/>
      <c r="H119" s="22"/>
      <c r="I119" s="22"/>
    </row>
    <row r="120" spans="1:9" x14ac:dyDescent="0.45">
      <c r="A120" s="22"/>
      <c r="B120" s="22"/>
      <c r="C120" s="22"/>
      <c r="D120" s="22"/>
      <c r="E120" s="22"/>
      <c r="F120" s="22"/>
      <c r="G120" s="22"/>
      <c r="H120" s="22"/>
      <c r="I120" s="22"/>
    </row>
    <row r="121" spans="1:9" x14ac:dyDescent="0.45">
      <c r="A121" s="150" t="s">
        <v>115</v>
      </c>
      <c r="B121" s="142"/>
      <c r="C121" s="142"/>
      <c r="D121" s="142" t="s">
        <v>120</v>
      </c>
      <c r="E121" s="142"/>
      <c r="F121" s="142" t="s">
        <v>120</v>
      </c>
      <c r="G121" s="142"/>
      <c r="H121" s="142" t="s">
        <v>120</v>
      </c>
      <c r="I121" s="22"/>
    </row>
    <row r="122" spans="1:9" x14ac:dyDescent="0.45">
      <c r="A122" s="145" t="s">
        <v>45</v>
      </c>
      <c r="B122" s="146">
        <v>0.2</v>
      </c>
      <c r="C122" s="142"/>
      <c r="D122" s="146"/>
      <c r="E122" s="142"/>
      <c r="F122" s="146"/>
      <c r="G122" s="142"/>
      <c r="H122" s="146"/>
      <c r="I122" s="22"/>
    </row>
    <row r="123" spans="1:9" x14ac:dyDescent="0.45">
      <c r="A123" s="145" t="s">
        <v>46</v>
      </c>
      <c r="B123" s="147">
        <v>0.2</v>
      </c>
      <c r="C123" s="142"/>
      <c r="D123" s="147"/>
      <c r="E123" s="142"/>
      <c r="F123" s="147"/>
      <c r="G123" s="142"/>
      <c r="H123" s="147"/>
      <c r="I123" s="22"/>
    </row>
    <row r="124" spans="1:9" x14ac:dyDescent="0.45">
      <c r="A124" s="145" t="s">
        <v>47</v>
      </c>
      <c r="B124" s="147">
        <v>0.1</v>
      </c>
      <c r="C124" s="142"/>
      <c r="D124" s="147"/>
      <c r="E124" s="142"/>
      <c r="F124" s="147"/>
      <c r="G124" s="142"/>
      <c r="H124" s="147"/>
      <c r="I124" s="22"/>
    </row>
    <row r="125" spans="1:9" x14ac:dyDescent="0.45">
      <c r="A125" s="145" t="s">
        <v>48</v>
      </c>
      <c r="B125" s="147">
        <v>0.2</v>
      </c>
      <c r="C125" s="142"/>
      <c r="D125" s="147"/>
      <c r="E125" s="142"/>
      <c r="F125" s="147"/>
      <c r="G125" s="142"/>
      <c r="H125" s="147"/>
      <c r="I125" s="22"/>
    </row>
    <row r="126" spans="1:9" x14ac:dyDescent="0.45">
      <c r="A126" s="145" t="s">
        <v>49</v>
      </c>
      <c r="B126" s="147">
        <v>0.3</v>
      </c>
      <c r="C126" s="142"/>
      <c r="D126" s="147"/>
      <c r="E126" s="142"/>
      <c r="F126" s="147"/>
      <c r="G126" s="142"/>
      <c r="H126" s="147"/>
      <c r="I126" s="22"/>
    </row>
    <row r="127" spans="1:9" x14ac:dyDescent="0.45">
      <c r="A127" s="145" t="s">
        <v>50</v>
      </c>
      <c r="B127" s="148">
        <v>0.2</v>
      </c>
      <c r="C127" s="142"/>
      <c r="D127" s="148"/>
      <c r="E127" s="142"/>
      <c r="F127" s="148"/>
      <c r="G127" s="142"/>
      <c r="H127" s="148"/>
      <c r="I127" s="22"/>
    </row>
    <row r="128" spans="1:9" x14ac:dyDescent="0.45">
      <c r="A128" s="144" t="s">
        <v>51</v>
      </c>
      <c r="B128" s="144">
        <f>AVERAGE(B122:B127)</f>
        <v>0.19999999999999998</v>
      </c>
      <c r="C128" s="142"/>
      <c r="D128" s="144" t="e">
        <f>AVERAGE(D122:D127)</f>
        <v>#DIV/0!</v>
      </c>
      <c r="E128" s="142"/>
      <c r="F128" s="144" t="e">
        <f>AVERAGE(F122:F127)</f>
        <v>#DIV/0!</v>
      </c>
      <c r="G128" s="142"/>
      <c r="H128" s="144" t="e">
        <f>AVERAGE(H122:H127)</f>
        <v>#DIV/0!</v>
      </c>
      <c r="I128" s="22"/>
    </row>
    <row r="129" spans="1:9" x14ac:dyDescent="0.45">
      <c r="A129" s="144" t="s">
        <v>52</v>
      </c>
      <c r="B129" s="149">
        <f>_xlfn.STDEV.S(B122:B127,)</f>
        <v>9.5118973121134195E-2</v>
      </c>
      <c r="C129" s="143"/>
      <c r="D129" s="149" t="e">
        <f>_xlfn.STDEV.S(D122:D127,)</f>
        <v>#DIV/0!</v>
      </c>
      <c r="E129" s="143"/>
      <c r="F129" s="149" t="e">
        <f>_xlfn.STDEV.S(F122:F127,)</f>
        <v>#DIV/0!</v>
      </c>
      <c r="G129" s="143"/>
      <c r="H129" s="149" t="e">
        <f>_xlfn.STDEV.S(H122:H127,)</f>
        <v>#DIV/0!</v>
      </c>
      <c r="I129" s="22"/>
    </row>
    <row r="130" spans="1:9" x14ac:dyDescent="0.45">
      <c r="A130" s="22"/>
      <c r="B130" s="22"/>
      <c r="C130" s="22"/>
      <c r="D130" s="22"/>
      <c r="E130" s="22"/>
      <c r="F130" s="22"/>
      <c r="G130" s="22"/>
      <c r="H130" s="22"/>
      <c r="I130" s="22"/>
    </row>
    <row r="131" spans="1:9" x14ac:dyDescent="0.45">
      <c r="A131" s="22"/>
      <c r="B131" s="22"/>
      <c r="C131" s="22"/>
      <c r="D131" s="22"/>
      <c r="E131" s="22"/>
      <c r="F131" s="22"/>
      <c r="G131" s="22"/>
      <c r="H131" s="22"/>
      <c r="I131" s="22"/>
    </row>
    <row r="132" spans="1:9" x14ac:dyDescent="0.45">
      <c r="A132" s="150" t="s">
        <v>116</v>
      </c>
      <c r="B132" s="142"/>
      <c r="C132" s="142"/>
      <c r="D132" s="142" t="s">
        <v>120</v>
      </c>
      <c r="E132" s="142"/>
      <c r="F132" s="142" t="s">
        <v>120</v>
      </c>
      <c r="G132" s="142"/>
      <c r="H132" s="142" t="s">
        <v>120</v>
      </c>
      <c r="I132" s="22"/>
    </row>
    <row r="133" spans="1:9" x14ac:dyDescent="0.45">
      <c r="A133" s="145" t="s">
        <v>45</v>
      </c>
      <c r="B133" s="146">
        <v>0.2</v>
      </c>
      <c r="C133" s="142"/>
      <c r="D133" s="146"/>
      <c r="E133" s="142"/>
      <c r="F133" s="146"/>
      <c r="G133" s="142"/>
      <c r="H133" s="146"/>
      <c r="I133" s="22"/>
    </row>
    <row r="134" spans="1:9" x14ac:dyDescent="0.45">
      <c r="A134" s="145" t="s">
        <v>46</v>
      </c>
      <c r="B134" s="147">
        <v>0.2</v>
      </c>
      <c r="C134" s="142"/>
      <c r="D134" s="147"/>
      <c r="E134" s="142"/>
      <c r="F134" s="147"/>
      <c r="G134" s="142"/>
      <c r="H134" s="147"/>
      <c r="I134" s="22"/>
    </row>
    <row r="135" spans="1:9" x14ac:dyDescent="0.45">
      <c r="A135" s="145" t="s">
        <v>47</v>
      </c>
      <c r="B135" s="147">
        <v>0.1</v>
      </c>
      <c r="C135" s="142"/>
      <c r="D135" s="147"/>
      <c r="E135" s="142"/>
      <c r="F135" s="147"/>
      <c r="G135" s="142"/>
      <c r="H135" s="147"/>
      <c r="I135" s="22"/>
    </row>
    <row r="136" spans="1:9" x14ac:dyDescent="0.45">
      <c r="A136" s="145" t="s">
        <v>48</v>
      </c>
      <c r="B136" s="147">
        <v>0.3</v>
      </c>
      <c r="C136" s="142"/>
      <c r="D136" s="147"/>
      <c r="E136" s="142"/>
      <c r="F136" s="147"/>
      <c r="G136" s="142"/>
      <c r="H136" s="147"/>
      <c r="I136" s="22"/>
    </row>
    <row r="137" spans="1:9" x14ac:dyDescent="0.45">
      <c r="A137" s="145" t="s">
        <v>49</v>
      </c>
      <c r="B137" s="147">
        <v>0.2</v>
      </c>
      <c r="C137" s="142"/>
      <c r="D137" s="147"/>
      <c r="E137" s="142"/>
      <c r="F137" s="147"/>
      <c r="G137" s="142"/>
      <c r="H137" s="147"/>
      <c r="I137" s="22"/>
    </row>
    <row r="138" spans="1:9" x14ac:dyDescent="0.45">
      <c r="A138" s="145" t="s">
        <v>50</v>
      </c>
      <c r="B138" s="148">
        <v>0.1</v>
      </c>
      <c r="C138" s="142"/>
      <c r="D138" s="148"/>
      <c r="E138" s="142"/>
      <c r="F138" s="148"/>
      <c r="G138" s="142"/>
      <c r="H138" s="148"/>
      <c r="I138" s="22"/>
    </row>
    <row r="139" spans="1:9" x14ac:dyDescent="0.45">
      <c r="A139" s="144" t="s">
        <v>51</v>
      </c>
      <c r="B139" s="144">
        <f>AVERAGE(B133:B138)</f>
        <v>0.18333333333333335</v>
      </c>
      <c r="C139" s="142"/>
      <c r="D139" s="144" t="e">
        <f>AVERAGE(D133:D138)</f>
        <v>#DIV/0!</v>
      </c>
      <c r="E139" s="142"/>
      <c r="F139" s="144" t="e">
        <f>AVERAGE(F133:F138)</f>
        <v>#DIV/0!</v>
      </c>
      <c r="G139" s="142"/>
      <c r="H139" s="144" t="e">
        <f>AVERAGE(H133:H138)</f>
        <v>#DIV/0!</v>
      </c>
      <c r="I139" s="22"/>
    </row>
    <row r="140" spans="1:9" x14ac:dyDescent="0.45">
      <c r="A140" s="144" t="s">
        <v>52</v>
      </c>
      <c r="B140" s="149">
        <f>_xlfn.STDEV.S(B133:B138,)</f>
        <v>9.7590007294853329E-2</v>
      </c>
      <c r="C140" s="143"/>
      <c r="D140" s="149" t="e">
        <f>_xlfn.STDEV.S(D133:D138,)</f>
        <v>#DIV/0!</v>
      </c>
      <c r="E140" s="143"/>
      <c r="F140" s="149" t="e">
        <f>_xlfn.STDEV.S(F133:F138,)</f>
        <v>#DIV/0!</v>
      </c>
      <c r="G140" s="143"/>
      <c r="H140" s="149" t="e">
        <f>_xlfn.STDEV.S(H133:H138,)</f>
        <v>#DIV/0!</v>
      </c>
      <c r="I140" s="22"/>
    </row>
    <row r="141" spans="1:9" x14ac:dyDescent="0.45">
      <c r="A141" s="22"/>
      <c r="B141" s="127"/>
      <c r="C141" s="22"/>
      <c r="D141" s="127"/>
      <c r="E141" s="22"/>
      <c r="F141" s="127"/>
      <c r="G141" s="22"/>
      <c r="H141" s="127"/>
      <c r="I141" s="22"/>
    </row>
    <row r="142" spans="1:9" x14ac:dyDescent="0.45">
      <c r="A142" s="22"/>
      <c r="B142" s="22"/>
      <c r="C142" s="22"/>
      <c r="D142" s="22"/>
      <c r="E142" s="22"/>
      <c r="F142" s="22"/>
      <c r="G142" s="22"/>
      <c r="H142" s="22"/>
      <c r="I142" s="22"/>
    </row>
    <row r="143" spans="1:9" x14ac:dyDescent="0.45">
      <c r="A143" s="22"/>
      <c r="B143" s="22"/>
      <c r="C143" s="22"/>
      <c r="D143" s="22"/>
      <c r="E143" s="22"/>
      <c r="F143" s="22"/>
      <c r="G143" s="22"/>
      <c r="H143" s="22"/>
      <c r="I143" s="22"/>
    </row>
    <row r="144" spans="1:9" x14ac:dyDescent="0.45">
      <c r="A144" s="22"/>
      <c r="B144" s="22"/>
      <c r="C144" s="22"/>
      <c r="D144" s="22"/>
      <c r="E144" s="22"/>
      <c r="F144" s="22"/>
      <c r="G144" s="22"/>
      <c r="H144" s="22"/>
      <c r="I144" s="22"/>
    </row>
    <row r="145" spans="1:9" x14ac:dyDescent="0.45">
      <c r="A145" s="22"/>
      <c r="B145" s="22"/>
      <c r="C145" s="22"/>
      <c r="D145" s="22"/>
      <c r="E145" s="22"/>
      <c r="F145" s="22"/>
      <c r="G145" s="22"/>
      <c r="H145" s="22"/>
      <c r="I145" s="22"/>
    </row>
    <row r="146" spans="1:9" x14ac:dyDescent="0.45">
      <c r="A146" s="22"/>
      <c r="B146" s="22"/>
      <c r="C146" s="22"/>
      <c r="D146" s="22"/>
      <c r="E146" s="22"/>
      <c r="F146" s="22"/>
      <c r="G146" s="22"/>
      <c r="H146" s="22"/>
      <c r="I146" s="22"/>
    </row>
    <row r="147" spans="1:9" x14ac:dyDescent="0.45">
      <c r="A147" s="22"/>
      <c r="B147" s="22"/>
      <c r="C147" s="22"/>
      <c r="D147" s="22"/>
      <c r="E147" s="22"/>
      <c r="F147" s="22"/>
      <c r="G147" s="22"/>
      <c r="H147" s="22"/>
      <c r="I147" s="22"/>
    </row>
    <row r="148" spans="1:9" x14ac:dyDescent="0.45">
      <c r="A148" s="22"/>
      <c r="B148" s="127"/>
      <c r="C148" s="22"/>
      <c r="D148" s="127"/>
      <c r="E148" s="22"/>
      <c r="F148" s="127"/>
      <c r="G148" s="22"/>
      <c r="H148" s="127"/>
      <c r="I148" s="22"/>
    </row>
    <row r="149" spans="1:9" x14ac:dyDescent="0.45">
      <c r="A149" s="22"/>
      <c r="B149" s="22"/>
      <c r="C149" s="22"/>
      <c r="D149" s="22"/>
      <c r="E149" s="22"/>
      <c r="F149" s="22"/>
      <c r="G149" s="22"/>
      <c r="H149" s="22"/>
      <c r="I149" s="22"/>
    </row>
    <row r="150" spans="1:9" x14ac:dyDescent="0.45">
      <c r="A150" s="22"/>
      <c r="B150" s="81"/>
      <c r="C150" s="82"/>
      <c r="D150" s="81"/>
      <c r="E150" s="82"/>
      <c r="F150" s="81"/>
      <c r="G150" s="82"/>
      <c r="H150" s="81"/>
    </row>
    <row r="151" spans="1:9" x14ac:dyDescent="0.45">
      <c r="A151" s="22"/>
      <c r="B151" s="81"/>
      <c r="C151" s="82"/>
      <c r="D151" s="81"/>
      <c r="E151" s="82"/>
      <c r="F151" s="81"/>
      <c r="G151" s="82"/>
      <c r="H151" s="81"/>
    </row>
    <row r="152" spans="1:9" x14ac:dyDescent="0.45">
      <c r="A152" s="22"/>
      <c r="B152" s="22"/>
      <c r="C152" s="22"/>
      <c r="D152" s="22"/>
      <c r="E152" s="22"/>
      <c r="F152" s="22"/>
      <c r="G152" s="22"/>
      <c r="H152" s="22"/>
    </row>
  </sheetData>
  <mergeCells count="1">
    <mergeCell ref="V10:Y10"/>
  </mergeCells>
  <pageMargins left="0" right="0" top="0" bottom="0" header="0" footer="0"/>
  <pageSetup paperSize="8" scale="6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90"/>
  <sheetViews>
    <sheetView zoomScale="84" zoomScaleNormal="84" workbookViewId="0">
      <selection activeCell="I15" sqref="I15"/>
    </sheetView>
  </sheetViews>
  <sheetFormatPr defaultColWidth="8.73046875" defaultRowHeight="14.25" x14ac:dyDescent="0.45"/>
  <cols>
    <col min="1" max="1" width="15.73046875" customWidth="1"/>
    <col min="2" max="2" width="12.59765625" customWidth="1"/>
    <col min="3" max="3" width="10.73046875" bestFit="1" customWidth="1"/>
    <col min="4" max="4" width="9.86328125" bestFit="1" customWidth="1"/>
    <col min="5" max="5" width="9" bestFit="1" customWidth="1"/>
    <col min="6" max="6" width="10.73046875" customWidth="1"/>
    <col min="7" max="7" width="10.265625" customWidth="1"/>
    <col min="8" max="8" width="17.86328125" customWidth="1"/>
    <col min="9" max="9" width="18.73046875" customWidth="1"/>
    <col min="10" max="10" width="13.265625" customWidth="1"/>
    <col min="11" max="11" width="16.73046875" customWidth="1"/>
    <col min="12" max="12" width="12.3984375" customWidth="1"/>
    <col min="13" max="14" width="11.3984375" customWidth="1"/>
    <col min="15" max="15" width="9.1328125" customWidth="1"/>
    <col min="18" max="18" width="14.86328125" customWidth="1"/>
    <col min="19" max="19" width="21.1328125" hidden="1" customWidth="1"/>
    <col min="20" max="20" width="17" customWidth="1"/>
    <col min="21" max="21" width="18.3984375" customWidth="1"/>
    <col min="23" max="23" width="10.86328125" customWidth="1"/>
    <col min="24" max="24" width="14.265625" customWidth="1"/>
    <col min="25" max="25" width="11.3984375" customWidth="1"/>
    <col min="26" max="26" width="12" customWidth="1"/>
    <col min="27" max="27" width="10.3984375" customWidth="1"/>
    <col min="28" max="28" width="9.59765625" customWidth="1"/>
    <col min="29" max="29" width="9" customWidth="1"/>
    <col min="30" max="30" width="15" customWidth="1"/>
    <col min="31" max="31" width="19" style="142" customWidth="1"/>
    <col min="32" max="32" width="19.1328125" customWidth="1"/>
    <col min="34" max="35" width="15" bestFit="1" customWidth="1"/>
    <col min="42" max="42" width="21.1328125" customWidth="1"/>
    <col min="46" max="46" width="10.265625" bestFit="1" customWidth="1"/>
    <col min="53" max="53" width="10.86328125" customWidth="1"/>
  </cols>
  <sheetData>
    <row r="1" spans="1:54" ht="23.25" x14ac:dyDescent="0.7">
      <c r="A1" s="1" t="s">
        <v>5</v>
      </c>
    </row>
    <row r="2" spans="1:54" ht="23.25" x14ac:dyDescent="0.7">
      <c r="A2" s="1" t="s">
        <v>40</v>
      </c>
      <c r="C2" s="3" t="s">
        <v>126</v>
      </c>
    </row>
    <row r="3" spans="1:54" ht="23.25" x14ac:dyDescent="0.7">
      <c r="A3" s="3" t="s">
        <v>129</v>
      </c>
      <c r="Z3" s="22"/>
      <c r="AA3" s="22"/>
    </row>
    <row r="4" spans="1:54" x14ac:dyDescent="0.45">
      <c r="A4" s="2"/>
      <c r="Z4" s="22"/>
      <c r="AA4" s="22"/>
    </row>
    <row r="5" spans="1:54" x14ac:dyDescent="0.45">
      <c r="A5" s="4" t="s">
        <v>6</v>
      </c>
      <c r="B5" s="5"/>
      <c r="C5" s="5"/>
      <c r="D5" s="5"/>
      <c r="E5" s="5"/>
      <c r="F5" s="162">
        <v>43628</v>
      </c>
      <c r="Z5" s="22"/>
      <c r="AA5" s="22"/>
    </row>
    <row r="6" spans="1:54" x14ac:dyDescent="0.45">
      <c r="A6" s="4" t="s">
        <v>122</v>
      </c>
      <c r="B6" s="5"/>
      <c r="C6" s="5"/>
      <c r="D6" s="5"/>
      <c r="E6" s="5"/>
      <c r="F6" s="163">
        <v>43699</v>
      </c>
      <c r="G6">
        <f>F6-F5</f>
        <v>71</v>
      </c>
      <c r="J6" t="s">
        <v>8</v>
      </c>
      <c r="Z6" s="22"/>
      <c r="AA6" s="22"/>
    </row>
    <row r="7" spans="1:54" x14ac:dyDescent="0.45">
      <c r="A7" s="4" t="s">
        <v>123</v>
      </c>
      <c r="B7" s="5"/>
      <c r="C7" s="5"/>
      <c r="D7" s="5"/>
      <c r="E7" s="207"/>
      <c r="F7" s="163">
        <v>43692</v>
      </c>
      <c r="G7" s="142">
        <f>F7-F5</f>
        <v>64</v>
      </c>
      <c r="Z7" s="22"/>
      <c r="AA7" s="22"/>
    </row>
    <row r="8" spans="1:54" x14ac:dyDescent="0.45">
      <c r="Z8" s="22"/>
      <c r="AA8" s="22"/>
    </row>
    <row r="9" spans="1:54" x14ac:dyDescent="0.45">
      <c r="Z9" s="22"/>
      <c r="AA9" s="22"/>
    </row>
    <row r="10" spans="1:54" x14ac:dyDescent="0.45">
      <c r="Z10" s="22"/>
      <c r="AA10" s="22"/>
    </row>
    <row r="11" spans="1:54" x14ac:dyDescent="0.45">
      <c r="A11" s="21"/>
      <c r="B11" s="21"/>
      <c r="C11" s="21"/>
      <c r="D11" s="22"/>
      <c r="E11" s="22"/>
      <c r="F11" s="23"/>
      <c r="G11" s="24"/>
      <c r="H11" s="24"/>
      <c r="I11" s="24"/>
      <c r="W11" s="21"/>
      <c r="X11" s="21"/>
      <c r="Y11" s="21"/>
      <c r="Z11" s="22"/>
      <c r="AA11" s="22"/>
      <c r="AB11" s="21"/>
      <c r="AC11" s="21"/>
      <c r="AD11" s="21"/>
      <c r="AE11" s="21"/>
      <c r="AF11" s="21"/>
    </row>
    <row r="12" spans="1:54" ht="15.75" x14ac:dyDescent="0.5">
      <c r="A12" s="20" t="s">
        <v>15</v>
      </c>
      <c r="B12" s="128">
        <v>43708</v>
      </c>
      <c r="C12" s="25" t="s">
        <v>17</v>
      </c>
      <c r="D12" s="142"/>
      <c r="E12" s="142">
        <f>B12-F5</f>
        <v>80</v>
      </c>
      <c r="F12" s="142" t="s">
        <v>9</v>
      </c>
      <c r="G12" s="142"/>
      <c r="H12" s="142"/>
      <c r="I12" s="142"/>
      <c r="J12" s="142"/>
      <c r="K12" s="127"/>
      <c r="L12" s="216"/>
      <c r="M12" s="217"/>
      <c r="N12" s="22"/>
      <c r="O12" s="22"/>
      <c r="P12" s="22"/>
      <c r="Q12" s="22"/>
      <c r="R12" s="22"/>
      <c r="S12" s="22"/>
      <c r="T12" s="22"/>
      <c r="U12" s="21"/>
      <c r="W12" s="20" t="s">
        <v>15</v>
      </c>
      <c r="X12" s="128">
        <v>43748</v>
      </c>
      <c r="Y12" s="25" t="s">
        <v>124</v>
      </c>
      <c r="Z12" s="142"/>
      <c r="AA12" s="142"/>
      <c r="AB12" s="142"/>
      <c r="AC12" s="142"/>
      <c r="AD12" s="142"/>
      <c r="AF12" s="142"/>
      <c r="AH12" s="20" t="s">
        <v>15</v>
      </c>
      <c r="AI12" s="128">
        <v>43813</v>
      </c>
      <c r="AJ12" s="25" t="s">
        <v>18</v>
      </c>
      <c r="AS12" s="20" t="s">
        <v>15</v>
      </c>
      <c r="AT12" s="128">
        <v>43931</v>
      </c>
      <c r="AU12" s="25" t="s">
        <v>19</v>
      </c>
      <c r="AV12" s="142"/>
      <c r="AW12" s="142"/>
      <c r="AX12" s="142"/>
      <c r="AY12" s="142"/>
      <c r="AZ12" s="142"/>
      <c r="BA12" s="142"/>
      <c r="BB12" s="142"/>
    </row>
    <row r="13" spans="1:54" x14ac:dyDescent="0.45">
      <c r="A13" s="268"/>
      <c r="B13" s="268"/>
      <c r="C13" s="268"/>
      <c r="D13" s="268"/>
      <c r="E13" s="268"/>
      <c r="F13" s="268"/>
      <c r="G13" s="268"/>
      <c r="H13" s="269"/>
      <c r="I13" s="170">
        <v>0</v>
      </c>
      <c r="J13" s="142"/>
      <c r="K13" s="22"/>
      <c r="L13" s="23"/>
      <c r="M13" s="22"/>
      <c r="N13" s="22"/>
      <c r="O13" s="22"/>
      <c r="P13" s="22"/>
      <c r="Q13" s="22"/>
      <c r="R13" s="22"/>
      <c r="S13" s="22"/>
      <c r="T13" s="22"/>
      <c r="U13" s="164"/>
      <c r="W13" s="142" t="s">
        <v>16</v>
      </c>
      <c r="X13" s="48" t="e">
        <f>X12-#REF!</f>
        <v>#REF!</v>
      </c>
      <c r="Y13" s="142"/>
      <c r="Z13" s="142"/>
      <c r="AA13" s="142"/>
      <c r="AB13" s="142"/>
      <c r="AC13" s="142"/>
      <c r="AD13" s="142"/>
      <c r="AF13" s="142"/>
      <c r="AH13" t="s">
        <v>16</v>
      </c>
      <c r="AI13" s="48"/>
      <c r="AS13" s="142" t="s">
        <v>16</v>
      </c>
      <c r="AT13" s="48"/>
      <c r="AU13" s="142"/>
      <c r="AV13" s="142"/>
      <c r="AW13" s="142"/>
      <c r="AX13" s="142"/>
      <c r="AY13" s="142"/>
      <c r="AZ13" s="142"/>
      <c r="BA13" s="142"/>
      <c r="BB13" s="142"/>
    </row>
    <row r="14" spans="1:54" s="28" customFormat="1" ht="16.5" customHeight="1" x14ac:dyDescent="0.45">
      <c r="A14" s="272" t="s">
        <v>80</v>
      </c>
      <c r="B14" s="272" t="s">
        <v>85</v>
      </c>
      <c r="C14" s="270" t="s">
        <v>81</v>
      </c>
      <c r="D14" s="151" t="s">
        <v>82</v>
      </c>
      <c r="E14" s="151" t="s">
        <v>83</v>
      </c>
      <c r="F14" s="151" t="s">
        <v>84</v>
      </c>
      <c r="G14" s="151" t="s">
        <v>3</v>
      </c>
      <c r="H14" s="164"/>
      <c r="I14" s="164"/>
      <c r="J14" s="152"/>
      <c r="K14" s="253"/>
      <c r="L14" s="253"/>
      <c r="M14" s="86"/>
      <c r="N14" s="39"/>
      <c r="O14" s="39"/>
      <c r="P14" s="39"/>
      <c r="Q14" s="39"/>
      <c r="R14" s="39"/>
      <c r="S14" s="265"/>
      <c r="T14" s="34"/>
      <c r="U14" s="164"/>
      <c r="W14" s="263" t="s">
        <v>0</v>
      </c>
      <c r="X14" s="263" t="s">
        <v>1</v>
      </c>
      <c r="Y14" s="26" t="s">
        <v>23</v>
      </c>
      <c r="Z14" s="13" t="s">
        <v>22</v>
      </c>
      <c r="AA14" s="13" t="s">
        <v>2</v>
      </c>
      <c r="AB14" s="13" t="s">
        <v>14</v>
      </c>
      <c r="AC14" s="13" t="s">
        <v>3</v>
      </c>
      <c r="AD14" s="13" t="s">
        <v>77</v>
      </c>
      <c r="AE14" s="266" t="s">
        <v>29</v>
      </c>
      <c r="AH14" s="263" t="s">
        <v>0</v>
      </c>
      <c r="AI14" s="263" t="s">
        <v>1</v>
      </c>
      <c r="AJ14" s="26" t="s">
        <v>23</v>
      </c>
      <c r="AK14" s="13" t="s">
        <v>22</v>
      </c>
      <c r="AL14" s="13" t="s">
        <v>2</v>
      </c>
      <c r="AM14" s="13" t="s">
        <v>14</v>
      </c>
      <c r="AN14" s="13" t="s">
        <v>3</v>
      </c>
      <c r="AO14" s="13" t="s">
        <v>77</v>
      </c>
      <c r="AP14" s="266" t="s">
        <v>29</v>
      </c>
      <c r="AS14" s="263" t="s">
        <v>0</v>
      </c>
      <c r="AT14" s="263" t="s">
        <v>1</v>
      </c>
      <c r="AU14" s="26" t="s">
        <v>23</v>
      </c>
      <c r="AV14" s="13" t="s">
        <v>22</v>
      </c>
      <c r="AW14" s="13" t="s">
        <v>2</v>
      </c>
      <c r="AX14" s="13" t="s">
        <v>14</v>
      </c>
      <c r="AY14" s="13" t="s">
        <v>3</v>
      </c>
      <c r="AZ14" s="13" t="s">
        <v>77</v>
      </c>
      <c r="BA14" s="266" t="s">
        <v>29</v>
      </c>
    </row>
    <row r="15" spans="1:54" s="28" customFormat="1" ht="15" customHeight="1" x14ac:dyDescent="0.45">
      <c r="A15" s="273"/>
      <c r="B15" s="273"/>
      <c r="C15" s="271"/>
      <c r="D15" s="151" t="s">
        <v>24</v>
      </c>
      <c r="E15" s="151" t="s">
        <v>26</v>
      </c>
      <c r="F15" s="151" t="s">
        <v>27</v>
      </c>
      <c r="G15" s="151" t="s">
        <v>28</v>
      </c>
      <c r="H15" s="164"/>
      <c r="I15" s="164"/>
      <c r="J15" s="152"/>
      <c r="K15" s="253"/>
      <c r="L15" s="253"/>
      <c r="M15" s="39"/>
      <c r="N15" s="39"/>
      <c r="O15" s="39"/>
      <c r="P15" s="39"/>
      <c r="Q15" s="39"/>
      <c r="R15" s="39"/>
      <c r="S15" s="265"/>
      <c r="T15" s="34"/>
      <c r="U15" s="164"/>
      <c r="W15" s="264"/>
      <c r="X15" s="264"/>
      <c r="Y15" s="14" t="s">
        <v>24</v>
      </c>
      <c r="Z15" s="14" t="s">
        <v>24</v>
      </c>
      <c r="AA15" s="14" t="s">
        <v>26</v>
      </c>
      <c r="AB15" s="14" t="s">
        <v>27</v>
      </c>
      <c r="AC15" s="14" t="s">
        <v>28</v>
      </c>
      <c r="AD15" s="14" t="s">
        <v>78</v>
      </c>
      <c r="AE15" s="267"/>
      <c r="AH15" s="264"/>
      <c r="AI15" s="264"/>
      <c r="AJ15" s="14" t="s">
        <v>24</v>
      </c>
      <c r="AK15" s="14" t="s">
        <v>24</v>
      </c>
      <c r="AL15" s="14" t="s">
        <v>26</v>
      </c>
      <c r="AM15" s="14" t="s">
        <v>27</v>
      </c>
      <c r="AN15" s="14" t="s">
        <v>28</v>
      </c>
      <c r="AO15" s="14" t="s">
        <v>78</v>
      </c>
      <c r="AP15" s="267"/>
      <c r="AS15" s="264"/>
      <c r="AT15" s="264"/>
      <c r="AU15" s="14" t="s">
        <v>24</v>
      </c>
      <c r="AV15" s="14" t="s">
        <v>24</v>
      </c>
      <c r="AW15" s="14" t="s">
        <v>26</v>
      </c>
      <c r="AX15" s="14" t="s">
        <v>27</v>
      </c>
      <c r="AY15" s="14" t="s">
        <v>28</v>
      </c>
      <c r="AZ15" s="14" t="s">
        <v>78</v>
      </c>
      <c r="BA15" s="267"/>
    </row>
    <row r="16" spans="1:54" x14ac:dyDescent="0.45">
      <c r="A16" s="153" t="s">
        <v>92</v>
      </c>
      <c r="B16" s="154">
        <v>1</v>
      </c>
      <c r="C16" s="27">
        <v>103.6</v>
      </c>
      <c r="D16" s="6">
        <v>78.900000000000006</v>
      </c>
      <c r="E16" s="7">
        <v>30</v>
      </c>
      <c r="F16" s="232">
        <f>PI()*(C16/2)^2*D16/1000000</f>
        <v>0.66509915396646202</v>
      </c>
      <c r="G16" s="232">
        <f t="shared" ref="G16:G39" si="0">F16/E16</f>
        <v>2.2169971798882068E-2</v>
      </c>
      <c r="H16" s="209"/>
      <c r="I16" s="209"/>
      <c r="J16" s="152"/>
      <c r="K16" s="39"/>
      <c r="L16" s="39"/>
      <c r="M16" s="39"/>
      <c r="N16" s="34"/>
      <c r="O16" s="34"/>
      <c r="P16" s="34"/>
      <c r="Q16" s="34"/>
      <c r="R16" s="222"/>
      <c r="S16" s="34"/>
      <c r="T16" s="22"/>
      <c r="U16" s="208"/>
      <c r="V16" s="28"/>
      <c r="W16" s="27" t="s">
        <v>4</v>
      </c>
      <c r="X16" s="15">
        <v>1</v>
      </c>
      <c r="Y16" s="27">
        <v>103.6</v>
      </c>
      <c r="Z16" s="6">
        <v>68.099999999999994</v>
      </c>
      <c r="AA16" s="7">
        <v>30</v>
      </c>
      <c r="AB16" s="6">
        <f>PI()*(Y16/2)^2*Z16/1000000</f>
        <v>0.57405896559082448</v>
      </c>
      <c r="AC16" s="6">
        <f t="shared" ref="AC16" si="1">AB16/AA16</f>
        <v>1.9135298853027484E-2</v>
      </c>
      <c r="AD16" s="137">
        <f>1-AC16/$G16</f>
        <v>0.13688212927756671</v>
      </c>
      <c r="AE16" s="8" t="str">
        <f>IF(AD16=100%,"chlorides","continues")</f>
        <v>continues</v>
      </c>
      <c r="AF16" s="142"/>
      <c r="AG16" s="28"/>
      <c r="AH16" s="27" t="s">
        <v>4</v>
      </c>
      <c r="AI16" s="15">
        <v>1</v>
      </c>
      <c r="AJ16" s="27">
        <v>103.6</v>
      </c>
      <c r="AK16" s="6">
        <v>17.2</v>
      </c>
      <c r="AL16" s="7">
        <v>30</v>
      </c>
      <c r="AM16" s="6">
        <f>PI()*(AJ16/2)^2*AK16/1000000</f>
        <v>0.14498992963527435</v>
      </c>
      <c r="AN16" s="6">
        <f t="shared" ref="AN16:AN27" si="2">AM16/AL16</f>
        <v>4.8329976545091451E-3</v>
      </c>
      <c r="AO16" s="137">
        <f>1-AN16/$G16</f>
        <v>0.78200253485424587</v>
      </c>
      <c r="AP16" s="8" t="str">
        <f>IF(AO16=100%,"chlorides","continues")</f>
        <v>continues</v>
      </c>
      <c r="AS16" s="27" t="s">
        <v>4</v>
      </c>
      <c r="AT16" s="15">
        <v>1</v>
      </c>
      <c r="AU16" s="27">
        <v>103.6</v>
      </c>
      <c r="AV16" s="6">
        <v>9.5</v>
      </c>
      <c r="AW16" s="7">
        <v>30</v>
      </c>
      <c r="AX16" s="6">
        <f>PI()*(AU16/2)^2*AV16/1000000</f>
        <v>8.0081647182273619E-2</v>
      </c>
      <c r="AY16" s="6">
        <f t="shared" ref="AY16" si="3">AX16/AW16</f>
        <v>2.6693882394091205E-3</v>
      </c>
      <c r="AZ16" s="137">
        <f>1-AY16/$G16</f>
        <v>0.87959442332065907</v>
      </c>
      <c r="BA16" s="6" t="str">
        <f>IF(AZ16=100%,"chlorides","continues")</f>
        <v>continues</v>
      </c>
      <c r="BB16" s="142"/>
    </row>
    <row r="17" spans="1:54" x14ac:dyDescent="0.45">
      <c r="A17" s="153" t="s">
        <v>93</v>
      </c>
      <c r="B17" s="154">
        <v>2</v>
      </c>
      <c r="C17" s="27">
        <v>103.6</v>
      </c>
      <c r="D17" s="238" t="s">
        <v>79</v>
      </c>
      <c r="E17" s="238" t="s">
        <v>79</v>
      </c>
      <c r="F17" s="239" t="s">
        <v>79</v>
      </c>
      <c r="G17" s="239" t="s">
        <v>79</v>
      </c>
      <c r="H17" s="240" t="s">
        <v>121</v>
      </c>
      <c r="I17" s="209"/>
      <c r="J17" s="152"/>
      <c r="K17" s="39"/>
      <c r="L17" s="39"/>
      <c r="M17" s="39"/>
      <c r="N17" s="34"/>
      <c r="O17" s="34"/>
      <c r="P17" s="34"/>
      <c r="Q17" s="34"/>
      <c r="R17" s="241"/>
      <c r="S17" s="34"/>
      <c r="T17" s="22"/>
      <c r="U17" s="209"/>
      <c r="V17" s="28"/>
      <c r="W17" s="30" t="s">
        <v>4</v>
      </c>
      <c r="X17" s="16">
        <v>2</v>
      </c>
      <c r="Y17" s="27">
        <v>103.6</v>
      </c>
      <c r="Z17" s="194" t="s">
        <v>79</v>
      </c>
      <c r="AA17" s="195" t="s">
        <v>79</v>
      </c>
      <c r="AB17" s="196" t="s">
        <v>79</v>
      </c>
      <c r="AC17" s="194" t="s">
        <v>79</v>
      </c>
      <c r="AD17" s="197" t="s">
        <v>79</v>
      </c>
      <c r="AE17" s="194" t="s">
        <v>79</v>
      </c>
      <c r="AF17" s="203" t="s">
        <v>121</v>
      </c>
      <c r="AG17" s="28"/>
      <c r="AH17" s="30" t="s">
        <v>4</v>
      </c>
      <c r="AI17" s="16">
        <v>2</v>
      </c>
      <c r="AJ17" s="27">
        <v>103.6</v>
      </c>
      <c r="AK17" s="194" t="s">
        <v>79</v>
      </c>
      <c r="AL17" s="195" t="s">
        <v>79</v>
      </c>
      <c r="AM17" s="196" t="s">
        <v>79</v>
      </c>
      <c r="AN17" s="194" t="s">
        <v>79</v>
      </c>
      <c r="AO17" s="197" t="s">
        <v>79</v>
      </c>
      <c r="AP17" s="194" t="s">
        <v>79</v>
      </c>
      <c r="AQ17" s="203" t="s">
        <v>121</v>
      </c>
      <c r="AS17" s="30" t="s">
        <v>4</v>
      </c>
      <c r="AT17" s="16">
        <v>2</v>
      </c>
      <c r="AU17" s="27">
        <v>103.6</v>
      </c>
      <c r="AV17" s="194" t="s">
        <v>79</v>
      </c>
      <c r="AW17" s="195" t="s">
        <v>79</v>
      </c>
      <c r="AX17" s="196" t="s">
        <v>79</v>
      </c>
      <c r="AY17" s="194" t="s">
        <v>79</v>
      </c>
      <c r="AZ17" s="197" t="s">
        <v>79</v>
      </c>
      <c r="BA17" s="194" t="s">
        <v>79</v>
      </c>
      <c r="BB17" s="203" t="s">
        <v>121</v>
      </c>
    </row>
    <row r="18" spans="1:54" x14ac:dyDescent="0.45">
      <c r="A18" s="153" t="s">
        <v>94</v>
      </c>
      <c r="B18" s="154">
        <v>3</v>
      </c>
      <c r="C18" s="27">
        <v>103.6</v>
      </c>
      <c r="D18" s="202">
        <v>47</v>
      </c>
      <c r="E18" s="9">
        <v>30</v>
      </c>
      <c r="F18" s="232">
        <f t="shared" ref="F18:F39" si="4">PI()*(C18/2)^2*D18/1000000</f>
        <v>0.39619341237545891</v>
      </c>
      <c r="G18" s="232">
        <f t="shared" si="0"/>
        <v>1.3206447079181964E-2</v>
      </c>
      <c r="H18" s="209"/>
      <c r="I18" s="209"/>
      <c r="J18" s="152"/>
      <c r="K18" s="39"/>
      <c r="L18" s="39"/>
      <c r="M18" s="39"/>
      <c r="N18" s="34"/>
      <c r="O18" s="34"/>
      <c r="P18" s="34"/>
      <c r="Q18" s="34"/>
      <c r="R18" s="241"/>
      <c r="S18" s="34"/>
      <c r="T18" s="22"/>
      <c r="U18" s="208"/>
      <c r="V18" s="28"/>
      <c r="W18" s="30" t="s">
        <v>4</v>
      </c>
      <c r="X18" s="16">
        <v>3</v>
      </c>
      <c r="Y18" s="27">
        <v>103.6</v>
      </c>
      <c r="Z18" s="8">
        <v>22.4</v>
      </c>
      <c r="AA18" s="9">
        <v>30</v>
      </c>
      <c r="AB18" s="6">
        <f t="shared" ref="AB18:AB39" si="5">PI()*(Y18/2)^2*Z18/1000000</f>
        <v>0.18882409440872935</v>
      </c>
      <c r="AC18" s="8">
        <f t="shared" ref="AC18:AC27" si="6">AB18/AA18</f>
        <v>6.2941364802909785E-3</v>
      </c>
      <c r="AD18" s="138">
        <f t="shared" ref="AD18:AD39" si="7">1-AC18/$G18</f>
        <v>0.52340425531914891</v>
      </c>
      <c r="AE18" s="8" t="str">
        <f t="shared" ref="AE18:AE39" si="8">IF(AD18=100%,"chlorides","continues")</f>
        <v>continues</v>
      </c>
      <c r="AF18" s="142"/>
      <c r="AG18" s="28"/>
      <c r="AH18" s="30" t="s">
        <v>4</v>
      </c>
      <c r="AI18" s="16">
        <v>3</v>
      </c>
      <c r="AJ18" s="27">
        <v>103.6</v>
      </c>
      <c r="AK18" s="8">
        <v>0</v>
      </c>
      <c r="AL18" s="9">
        <v>30</v>
      </c>
      <c r="AM18" s="6">
        <f t="shared" ref="AM18:AM39" si="9">PI()*(AJ18/2)^2*AK18/1000000</f>
        <v>0</v>
      </c>
      <c r="AN18" s="8">
        <f t="shared" si="2"/>
        <v>0</v>
      </c>
      <c r="AO18" s="138">
        <f t="shared" ref="AO18:AO39" si="10">1-AN18/$G18</f>
        <v>1</v>
      </c>
      <c r="AP18" s="8" t="str">
        <f t="shared" ref="AP18:AP39" si="11">IF(AO18=100%,"chlorides","continues")</f>
        <v>chlorides</v>
      </c>
      <c r="AS18" s="30" t="s">
        <v>4</v>
      </c>
      <c r="AT18" s="16">
        <v>3</v>
      </c>
      <c r="AU18" s="27">
        <v>103.6</v>
      </c>
      <c r="AV18" s="8">
        <v>0</v>
      </c>
      <c r="AW18" s="9">
        <v>30</v>
      </c>
      <c r="AX18" s="6">
        <f t="shared" ref="AX18:AX39" si="12">PI()*(AU18/2)^2*AV18/1000000</f>
        <v>0</v>
      </c>
      <c r="AY18" s="8">
        <f t="shared" ref="AY18:AY27" si="13">AX18/AW18</f>
        <v>0</v>
      </c>
      <c r="AZ18" s="138">
        <f t="shared" ref="AZ18:AZ39" si="14">1-AY18/$G18</f>
        <v>1</v>
      </c>
      <c r="BA18" s="8" t="str">
        <f t="shared" ref="BA18:BA39" si="15">IF(AZ18=100%,"chlorides","continues")</f>
        <v>chlorides</v>
      </c>
      <c r="BB18" s="142"/>
    </row>
    <row r="19" spans="1:54" x14ac:dyDescent="0.45">
      <c r="A19" s="153" t="s">
        <v>95</v>
      </c>
      <c r="B19" s="154">
        <v>4</v>
      </c>
      <c r="C19" s="27">
        <v>103.6</v>
      </c>
      <c r="D19" s="202">
        <v>62.9</v>
      </c>
      <c r="E19" s="9">
        <v>30</v>
      </c>
      <c r="F19" s="232">
        <f t="shared" si="4"/>
        <v>0.53022480081736945</v>
      </c>
      <c r="G19" s="232">
        <f t="shared" si="0"/>
        <v>1.7674160027245648E-2</v>
      </c>
      <c r="H19" s="209"/>
      <c r="I19" s="209"/>
      <c r="J19" s="152"/>
      <c r="K19" s="39"/>
      <c r="L19" s="39"/>
      <c r="M19" s="39"/>
      <c r="N19" s="34"/>
      <c r="O19" s="34"/>
      <c r="P19" s="34"/>
      <c r="Q19" s="34"/>
      <c r="R19" s="241"/>
      <c r="S19" s="34"/>
      <c r="T19" s="22"/>
      <c r="U19" s="208"/>
      <c r="V19" s="28"/>
      <c r="W19" s="30" t="s">
        <v>4</v>
      </c>
      <c r="X19" s="16">
        <v>4</v>
      </c>
      <c r="Y19" s="27">
        <v>103.6</v>
      </c>
      <c r="Z19" s="8">
        <v>28.1</v>
      </c>
      <c r="AA19" s="9">
        <v>30</v>
      </c>
      <c r="AB19" s="6">
        <f t="shared" si="5"/>
        <v>0.23687308271809357</v>
      </c>
      <c r="AC19" s="8">
        <f t="shared" si="6"/>
        <v>7.8957694239364523E-3</v>
      </c>
      <c r="AD19" s="138">
        <f t="shared" si="7"/>
        <v>0.55325914149443545</v>
      </c>
      <c r="AE19" s="8" t="str">
        <f t="shared" si="8"/>
        <v>continues</v>
      </c>
      <c r="AF19" s="142"/>
      <c r="AG19" s="28"/>
      <c r="AH19" s="30" t="s">
        <v>4</v>
      </c>
      <c r="AI19" s="16">
        <v>4</v>
      </c>
      <c r="AJ19" s="27">
        <v>103.6</v>
      </c>
      <c r="AK19" s="8">
        <v>0</v>
      </c>
      <c r="AL19" s="9">
        <v>30</v>
      </c>
      <c r="AM19" s="6">
        <f t="shared" si="9"/>
        <v>0</v>
      </c>
      <c r="AN19" s="8">
        <f t="shared" si="2"/>
        <v>0</v>
      </c>
      <c r="AO19" s="138">
        <f t="shared" si="10"/>
        <v>1</v>
      </c>
      <c r="AP19" s="8" t="str">
        <f t="shared" si="11"/>
        <v>chlorides</v>
      </c>
      <c r="AS19" s="30" t="s">
        <v>4</v>
      </c>
      <c r="AT19" s="16">
        <v>4</v>
      </c>
      <c r="AU19" s="27">
        <v>103.6</v>
      </c>
      <c r="AV19" s="8">
        <v>0</v>
      </c>
      <c r="AW19" s="9">
        <v>30</v>
      </c>
      <c r="AX19" s="6">
        <f t="shared" si="12"/>
        <v>0</v>
      </c>
      <c r="AY19" s="8">
        <f t="shared" si="13"/>
        <v>0</v>
      </c>
      <c r="AZ19" s="138">
        <f t="shared" si="14"/>
        <v>1</v>
      </c>
      <c r="BA19" s="8" t="str">
        <f t="shared" si="15"/>
        <v>chlorides</v>
      </c>
      <c r="BB19" s="142"/>
    </row>
    <row r="20" spans="1:54" ht="15" customHeight="1" x14ac:dyDescent="0.45">
      <c r="A20" s="153" t="s">
        <v>96</v>
      </c>
      <c r="B20" s="154">
        <v>5</v>
      </c>
      <c r="C20" s="27">
        <v>103.6</v>
      </c>
      <c r="D20" s="202">
        <v>64</v>
      </c>
      <c r="E20" s="9">
        <v>30</v>
      </c>
      <c r="F20" s="232">
        <f t="shared" si="4"/>
        <v>0.53949741259636963</v>
      </c>
      <c r="G20" s="232">
        <f t="shared" si="0"/>
        <v>1.7983247086545653E-2</v>
      </c>
      <c r="H20" s="209"/>
      <c r="I20" s="209"/>
      <c r="J20" s="152"/>
      <c r="K20" s="39"/>
      <c r="L20" s="39"/>
      <c r="M20" s="39"/>
      <c r="N20" s="34"/>
      <c r="O20" s="34"/>
      <c r="P20" s="34"/>
      <c r="Q20" s="34"/>
      <c r="R20" s="241"/>
      <c r="S20" s="34"/>
      <c r="T20" s="22"/>
      <c r="U20" s="208"/>
      <c r="V20" s="28"/>
      <c r="W20" s="30" t="s">
        <v>4</v>
      </c>
      <c r="X20" s="16">
        <v>5</v>
      </c>
      <c r="Y20" s="27">
        <v>103.6</v>
      </c>
      <c r="Z20" s="8">
        <v>55</v>
      </c>
      <c r="AA20" s="9">
        <v>30</v>
      </c>
      <c r="AB20" s="6">
        <f t="shared" si="5"/>
        <v>0.46363058895000514</v>
      </c>
      <c r="AC20" s="8">
        <f t="shared" si="6"/>
        <v>1.5454352965000171E-2</v>
      </c>
      <c r="AD20" s="138">
        <f t="shared" si="7"/>
        <v>0.140625</v>
      </c>
      <c r="AE20" s="8" t="str">
        <f t="shared" si="8"/>
        <v>continues</v>
      </c>
      <c r="AF20" s="142"/>
      <c r="AG20" s="28"/>
      <c r="AH20" s="30" t="s">
        <v>4</v>
      </c>
      <c r="AI20" s="16">
        <v>5</v>
      </c>
      <c r="AJ20" s="27">
        <v>103.6</v>
      </c>
      <c r="AK20" s="8">
        <v>23.6</v>
      </c>
      <c r="AL20" s="9">
        <v>30</v>
      </c>
      <c r="AM20" s="6">
        <f t="shared" si="9"/>
        <v>0.1989396708949113</v>
      </c>
      <c r="AN20" s="8">
        <f t="shared" si="2"/>
        <v>6.6313223631637103E-3</v>
      </c>
      <c r="AO20" s="138">
        <f t="shared" si="10"/>
        <v>0.63124999999999998</v>
      </c>
      <c r="AP20" s="8" t="str">
        <f t="shared" si="11"/>
        <v>continues</v>
      </c>
      <c r="AS20" s="30" t="s">
        <v>4</v>
      </c>
      <c r="AT20" s="16">
        <v>5</v>
      </c>
      <c r="AU20" s="27">
        <v>103.6</v>
      </c>
      <c r="AV20" s="8">
        <v>5.7</v>
      </c>
      <c r="AW20" s="9">
        <v>30</v>
      </c>
      <c r="AX20" s="6">
        <f t="shared" si="12"/>
        <v>4.8048988309364167E-2</v>
      </c>
      <c r="AY20" s="8">
        <f t="shared" si="13"/>
        <v>1.6016329436454723E-3</v>
      </c>
      <c r="AZ20" s="138">
        <f t="shared" si="14"/>
        <v>0.91093749999999996</v>
      </c>
      <c r="BA20" s="8" t="str">
        <f t="shared" si="15"/>
        <v>continues</v>
      </c>
      <c r="BB20" s="142"/>
    </row>
    <row r="21" spans="1:54" x14ac:dyDescent="0.45">
      <c r="A21" s="153" t="s">
        <v>97</v>
      </c>
      <c r="B21" s="154">
        <v>6</v>
      </c>
      <c r="C21" s="27">
        <v>103.6</v>
      </c>
      <c r="D21" s="202">
        <v>122</v>
      </c>
      <c r="E21" s="9">
        <v>30</v>
      </c>
      <c r="F21" s="232">
        <f t="shared" si="4"/>
        <v>1.0284169427618295</v>
      </c>
      <c r="G21" s="232">
        <f t="shared" si="0"/>
        <v>3.428056475872765E-2</v>
      </c>
      <c r="H21" s="209"/>
      <c r="I21" s="209"/>
      <c r="J21" s="152"/>
      <c r="K21" s="39"/>
      <c r="L21" s="39"/>
      <c r="M21" s="39"/>
      <c r="N21" s="34"/>
      <c r="O21" s="34"/>
      <c r="P21" s="34"/>
      <c r="Q21" s="34"/>
      <c r="R21" s="241"/>
      <c r="S21" s="34"/>
      <c r="T21" s="22"/>
      <c r="U21" s="208"/>
      <c r="V21" s="28"/>
      <c r="W21" s="30" t="s">
        <v>4</v>
      </c>
      <c r="X21" s="16">
        <v>6</v>
      </c>
      <c r="Y21" s="27">
        <v>103.6</v>
      </c>
      <c r="Z21" s="8">
        <v>100.1</v>
      </c>
      <c r="AA21" s="9">
        <v>30</v>
      </c>
      <c r="AB21" s="6">
        <f t="shared" si="5"/>
        <v>0.84380767188900929</v>
      </c>
      <c r="AC21" s="8">
        <f t="shared" si="6"/>
        <v>2.8126922396300311E-2</v>
      </c>
      <c r="AD21" s="138">
        <f t="shared" si="7"/>
        <v>0.17950819672131146</v>
      </c>
      <c r="AE21" s="8" t="str">
        <f t="shared" si="8"/>
        <v>continues</v>
      </c>
      <c r="AF21" s="142"/>
      <c r="AG21" s="28"/>
      <c r="AH21" s="30" t="s">
        <v>4</v>
      </c>
      <c r="AI21" s="16">
        <v>6</v>
      </c>
      <c r="AJ21" s="27">
        <v>103.6</v>
      </c>
      <c r="AK21" s="8">
        <v>18.600000000000001</v>
      </c>
      <c r="AL21" s="9">
        <v>30</v>
      </c>
      <c r="AM21" s="6">
        <f t="shared" si="9"/>
        <v>0.15679143553581995</v>
      </c>
      <c r="AN21" s="8">
        <f t="shared" si="2"/>
        <v>5.2263811845273313E-3</v>
      </c>
      <c r="AO21" s="138">
        <f t="shared" si="10"/>
        <v>0.84754098360655727</v>
      </c>
      <c r="AP21" s="8" t="str">
        <f t="shared" si="11"/>
        <v>continues</v>
      </c>
      <c r="AS21" s="30" t="s">
        <v>4</v>
      </c>
      <c r="AT21" s="16">
        <v>6</v>
      </c>
      <c r="AU21" s="27">
        <v>103.6</v>
      </c>
      <c r="AV21" s="8">
        <v>0</v>
      </c>
      <c r="AW21" s="9">
        <v>30</v>
      </c>
      <c r="AX21" s="6">
        <f t="shared" si="12"/>
        <v>0</v>
      </c>
      <c r="AY21" s="8">
        <f t="shared" si="13"/>
        <v>0</v>
      </c>
      <c r="AZ21" s="138">
        <f t="shared" si="14"/>
        <v>1</v>
      </c>
      <c r="BA21" s="8" t="str">
        <f t="shared" si="15"/>
        <v>chlorides</v>
      </c>
      <c r="BB21" s="142"/>
    </row>
    <row r="22" spans="1:54" x14ac:dyDescent="0.45">
      <c r="A22" s="153" t="s">
        <v>104</v>
      </c>
      <c r="B22" s="154">
        <v>7</v>
      </c>
      <c r="C22" s="27">
        <v>103.6</v>
      </c>
      <c r="D22" s="202">
        <v>112.1</v>
      </c>
      <c r="E22" s="9">
        <v>30</v>
      </c>
      <c r="F22" s="232">
        <f t="shared" si="4"/>
        <v>0.94496343675082861</v>
      </c>
      <c r="G22" s="232">
        <f t="shared" si="0"/>
        <v>3.1498781225027618E-2</v>
      </c>
      <c r="H22" s="209"/>
      <c r="I22" s="209"/>
      <c r="J22" s="152"/>
      <c r="K22" s="39"/>
      <c r="L22" s="39"/>
      <c r="M22" s="39"/>
      <c r="N22" s="34"/>
      <c r="O22" s="34"/>
      <c r="P22" s="34"/>
      <c r="Q22" s="34"/>
      <c r="R22" s="241"/>
      <c r="S22" s="34"/>
      <c r="T22" s="22"/>
      <c r="U22" s="208"/>
      <c r="V22" s="28"/>
      <c r="W22" s="30" t="s">
        <v>4</v>
      </c>
      <c r="X22" s="16">
        <v>7</v>
      </c>
      <c r="Y22" s="27">
        <v>103.6</v>
      </c>
      <c r="Z22" s="8">
        <v>74.5</v>
      </c>
      <c r="AA22" s="9">
        <v>30</v>
      </c>
      <c r="AB22" s="6">
        <f t="shared" si="5"/>
        <v>0.62800870685046151</v>
      </c>
      <c r="AC22" s="8">
        <f t="shared" si="6"/>
        <v>2.093362356168205E-2</v>
      </c>
      <c r="AD22" s="138">
        <f t="shared" si="7"/>
        <v>0.33541480820695802</v>
      </c>
      <c r="AE22" s="8" t="str">
        <f t="shared" si="8"/>
        <v>continues</v>
      </c>
      <c r="AF22" s="142"/>
      <c r="AG22" s="28"/>
      <c r="AH22" s="30" t="s">
        <v>4</v>
      </c>
      <c r="AI22" s="16">
        <v>7</v>
      </c>
      <c r="AJ22" s="27">
        <v>103.6</v>
      </c>
      <c r="AK22" s="8">
        <v>16</v>
      </c>
      <c r="AL22" s="9">
        <v>30</v>
      </c>
      <c r="AM22" s="6">
        <f t="shared" si="9"/>
        <v>0.13487435314909241</v>
      </c>
      <c r="AN22" s="8">
        <f t="shared" si="2"/>
        <v>4.4958117716364134E-3</v>
      </c>
      <c r="AO22" s="138">
        <f t="shared" si="10"/>
        <v>0.85727029438001789</v>
      </c>
      <c r="AP22" s="8" t="str">
        <f t="shared" si="11"/>
        <v>continues</v>
      </c>
      <c r="AS22" s="30" t="s">
        <v>4</v>
      </c>
      <c r="AT22" s="16">
        <v>7</v>
      </c>
      <c r="AU22" s="27">
        <v>103.6</v>
      </c>
      <c r="AV22" s="8">
        <v>3.7</v>
      </c>
      <c r="AW22" s="9">
        <v>30</v>
      </c>
      <c r="AX22" s="6">
        <f t="shared" si="12"/>
        <v>3.1189694165727623E-2</v>
      </c>
      <c r="AY22" s="8">
        <f t="shared" si="13"/>
        <v>1.0396564721909208E-3</v>
      </c>
      <c r="AZ22" s="138">
        <f t="shared" si="14"/>
        <v>0.96699375557537914</v>
      </c>
      <c r="BA22" s="8" t="str">
        <f t="shared" si="15"/>
        <v>continues</v>
      </c>
      <c r="BB22" s="142"/>
    </row>
    <row r="23" spans="1:54" x14ac:dyDescent="0.45">
      <c r="A23" s="153" t="s">
        <v>105</v>
      </c>
      <c r="B23" s="154">
        <v>8</v>
      </c>
      <c r="C23" s="27">
        <v>103.6</v>
      </c>
      <c r="D23" s="202">
        <v>80.5</v>
      </c>
      <c r="E23" s="9">
        <v>30</v>
      </c>
      <c r="F23" s="232">
        <f t="shared" si="4"/>
        <v>0.67858658928137117</v>
      </c>
      <c r="G23" s="232">
        <f t="shared" si="0"/>
        <v>2.2619552976045707E-2</v>
      </c>
      <c r="H23" s="209"/>
      <c r="I23" s="209"/>
      <c r="J23" s="152"/>
      <c r="K23" s="39"/>
      <c r="L23" s="39"/>
      <c r="M23" s="39"/>
      <c r="N23" s="34"/>
      <c r="O23" s="34"/>
      <c r="P23" s="34"/>
      <c r="Q23" s="34"/>
      <c r="R23" s="241"/>
      <c r="S23" s="34"/>
      <c r="T23" s="22"/>
      <c r="U23" s="208"/>
      <c r="V23" s="28"/>
      <c r="W23" s="30" t="s">
        <v>4</v>
      </c>
      <c r="X23" s="16">
        <v>8</v>
      </c>
      <c r="Y23" s="27">
        <v>103.6</v>
      </c>
      <c r="Z23" s="8">
        <v>61.7</v>
      </c>
      <c r="AA23" s="9">
        <v>30</v>
      </c>
      <c r="AB23" s="6">
        <f t="shared" si="5"/>
        <v>0.52010922433118756</v>
      </c>
      <c r="AC23" s="8">
        <f t="shared" si="6"/>
        <v>1.7336974144372918E-2</v>
      </c>
      <c r="AD23" s="138">
        <f t="shared" si="7"/>
        <v>0.23354037267080763</v>
      </c>
      <c r="AE23" s="8" t="str">
        <f t="shared" si="8"/>
        <v>continues</v>
      </c>
      <c r="AF23" s="142"/>
      <c r="AG23" s="28"/>
      <c r="AH23" s="30" t="s">
        <v>4</v>
      </c>
      <c r="AI23" s="16">
        <v>8</v>
      </c>
      <c r="AJ23" s="27">
        <v>103.6</v>
      </c>
      <c r="AK23" s="8">
        <v>0</v>
      </c>
      <c r="AL23" s="9">
        <v>30</v>
      </c>
      <c r="AM23" s="6">
        <f t="shared" si="9"/>
        <v>0</v>
      </c>
      <c r="AN23" s="8">
        <f t="shared" si="2"/>
        <v>0</v>
      </c>
      <c r="AO23" s="138">
        <f t="shared" si="10"/>
        <v>1</v>
      </c>
      <c r="AP23" s="8" t="str">
        <f t="shared" si="11"/>
        <v>chlorides</v>
      </c>
      <c r="AS23" s="30" t="s">
        <v>4</v>
      </c>
      <c r="AT23" s="16">
        <v>8</v>
      </c>
      <c r="AU23" s="27">
        <v>103.6</v>
      </c>
      <c r="AV23" s="8">
        <v>0</v>
      </c>
      <c r="AW23" s="9">
        <v>30</v>
      </c>
      <c r="AX23" s="6">
        <f t="shared" si="12"/>
        <v>0</v>
      </c>
      <c r="AY23" s="8">
        <f t="shared" si="13"/>
        <v>0</v>
      </c>
      <c r="AZ23" s="138">
        <f t="shared" si="14"/>
        <v>1</v>
      </c>
      <c r="BA23" s="8" t="str">
        <f t="shared" si="15"/>
        <v>chlorides</v>
      </c>
      <c r="BB23" s="142"/>
    </row>
    <row r="24" spans="1:54" x14ac:dyDescent="0.45">
      <c r="A24" s="153" t="s">
        <v>106</v>
      </c>
      <c r="B24" s="154">
        <v>9</v>
      </c>
      <c r="C24" s="27">
        <v>103.6</v>
      </c>
      <c r="D24" s="202">
        <v>106.5</v>
      </c>
      <c r="E24" s="9">
        <v>30</v>
      </c>
      <c r="F24" s="232">
        <f t="shared" si="4"/>
        <v>0.89775741314864632</v>
      </c>
      <c r="G24" s="232">
        <f t="shared" si="0"/>
        <v>2.9925247104954877E-2</v>
      </c>
      <c r="H24" s="209"/>
      <c r="I24" s="209"/>
      <c r="J24" s="152"/>
      <c r="K24" s="39"/>
      <c r="L24" s="39"/>
      <c r="M24" s="39"/>
      <c r="N24" s="34"/>
      <c r="O24" s="34"/>
      <c r="P24" s="34"/>
      <c r="Q24" s="34"/>
      <c r="R24" s="241"/>
      <c r="S24" s="34"/>
      <c r="T24" s="22"/>
      <c r="U24" s="208"/>
      <c r="V24" s="28"/>
      <c r="W24" s="30" t="s">
        <v>4</v>
      </c>
      <c r="X24" s="16">
        <v>9</v>
      </c>
      <c r="Y24" s="27">
        <v>103.6</v>
      </c>
      <c r="Z24" s="8">
        <v>100.5</v>
      </c>
      <c r="AA24" s="9">
        <v>30</v>
      </c>
      <c r="AB24" s="6">
        <f t="shared" si="5"/>
        <v>0.84717953071773666</v>
      </c>
      <c r="AC24" s="8">
        <f t="shared" si="6"/>
        <v>2.8239317690591223E-2</v>
      </c>
      <c r="AD24" s="138">
        <f t="shared" si="7"/>
        <v>5.6338028169014009E-2</v>
      </c>
      <c r="AE24" s="8" t="str">
        <f t="shared" si="8"/>
        <v>continues</v>
      </c>
      <c r="AF24" s="142"/>
      <c r="AG24" s="28"/>
      <c r="AH24" s="30" t="s">
        <v>4</v>
      </c>
      <c r="AI24" s="16">
        <v>9</v>
      </c>
      <c r="AJ24" s="27">
        <v>103.6</v>
      </c>
      <c r="AK24" s="8">
        <v>70.400000000000006</v>
      </c>
      <c r="AL24" s="9">
        <v>30</v>
      </c>
      <c r="AM24" s="6">
        <f t="shared" si="9"/>
        <v>0.59344715385600666</v>
      </c>
      <c r="AN24" s="8">
        <f t="shared" si="2"/>
        <v>1.9781571795200223E-2</v>
      </c>
      <c r="AO24" s="138">
        <f t="shared" si="10"/>
        <v>0.33896713615023466</v>
      </c>
      <c r="AP24" s="8" t="str">
        <f t="shared" si="11"/>
        <v>continues</v>
      </c>
      <c r="AS24" s="30" t="s">
        <v>4</v>
      </c>
      <c r="AT24" s="16">
        <v>9</v>
      </c>
      <c r="AU24" s="27">
        <v>103.6</v>
      </c>
      <c r="AV24" s="8">
        <v>44.6</v>
      </c>
      <c r="AW24" s="9">
        <v>30</v>
      </c>
      <c r="AX24" s="6">
        <f t="shared" si="12"/>
        <v>0.37596225940309513</v>
      </c>
      <c r="AY24" s="8">
        <f t="shared" si="13"/>
        <v>1.2532075313436504E-2</v>
      </c>
      <c r="AZ24" s="138">
        <f t="shared" si="14"/>
        <v>0.58122065727699523</v>
      </c>
      <c r="BA24" s="8" t="str">
        <f t="shared" si="15"/>
        <v>continues</v>
      </c>
      <c r="BB24" s="142"/>
    </row>
    <row r="25" spans="1:54" x14ac:dyDescent="0.45">
      <c r="A25" s="153" t="s">
        <v>107</v>
      </c>
      <c r="B25" s="154">
        <v>10</v>
      </c>
      <c r="C25" s="27">
        <v>103.6</v>
      </c>
      <c r="D25" s="202">
        <v>53.2</v>
      </c>
      <c r="E25" s="9">
        <v>30</v>
      </c>
      <c r="F25" s="232">
        <f t="shared" si="4"/>
        <v>0.44845722422073231</v>
      </c>
      <c r="G25" s="232">
        <f t="shared" si="0"/>
        <v>1.4948574140691078E-2</v>
      </c>
      <c r="H25" s="209"/>
      <c r="I25" s="209"/>
      <c r="J25" s="152"/>
      <c r="K25" s="39"/>
      <c r="L25" s="39"/>
      <c r="M25" s="39"/>
      <c r="N25" s="34"/>
      <c r="O25" s="34"/>
      <c r="P25" s="34"/>
      <c r="Q25" s="34"/>
      <c r="R25" s="241"/>
      <c r="S25" s="34"/>
      <c r="T25" s="22"/>
      <c r="U25" s="208"/>
      <c r="V25" s="28"/>
      <c r="W25" s="30" t="s">
        <v>4</v>
      </c>
      <c r="X25" s="16">
        <v>10</v>
      </c>
      <c r="Y25" s="27">
        <v>103.6</v>
      </c>
      <c r="Z25" s="8">
        <v>29.7</v>
      </c>
      <c r="AA25" s="9">
        <v>30</v>
      </c>
      <c r="AB25" s="6">
        <f t="shared" si="5"/>
        <v>0.25036051803300274</v>
      </c>
      <c r="AC25" s="8">
        <f t="shared" si="6"/>
        <v>8.3453506011000912E-3</v>
      </c>
      <c r="AD25" s="138">
        <f t="shared" si="7"/>
        <v>0.44172932330827086</v>
      </c>
      <c r="AE25" s="8" t="str">
        <f t="shared" si="8"/>
        <v>continues</v>
      </c>
      <c r="AF25" s="142"/>
      <c r="AG25" s="28"/>
      <c r="AH25" s="30" t="s">
        <v>4</v>
      </c>
      <c r="AI25" s="16">
        <v>10</v>
      </c>
      <c r="AJ25" s="27">
        <v>103.6</v>
      </c>
      <c r="AK25" s="8">
        <v>0</v>
      </c>
      <c r="AL25" s="9">
        <v>30</v>
      </c>
      <c r="AM25" s="6">
        <f t="shared" si="9"/>
        <v>0</v>
      </c>
      <c r="AN25" s="8">
        <f t="shared" si="2"/>
        <v>0</v>
      </c>
      <c r="AO25" s="138">
        <f t="shared" si="10"/>
        <v>1</v>
      </c>
      <c r="AP25" s="8" t="str">
        <f t="shared" si="11"/>
        <v>chlorides</v>
      </c>
      <c r="AS25" s="30" t="s">
        <v>4</v>
      </c>
      <c r="AT25" s="16">
        <v>10</v>
      </c>
      <c r="AU25" s="27">
        <v>103.6</v>
      </c>
      <c r="AV25" s="8">
        <v>0</v>
      </c>
      <c r="AW25" s="9">
        <v>30</v>
      </c>
      <c r="AX25" s="6">
        <f t="shared" si="12"/>
        <v>0</v>
      </c>
      <c r="AY25" s="8">
        <f t="shared" si="13"/>
        <v>0</v>
      </c>
      <c r="AZ25" s="138">
        <f t="shared" si="14"/>
        <v>1</v>
      </c>
      <c r="BA25" s="8" t="str">
        <f t="shared" si="15"/>
        <v>chlorides</v>
      </c>
      <c r="BB25" s="142"/>
    </row>
    <row r="26" spans="1:54" x14ac:dyDescent="0.45">
      <c r="A26" s="153" t="s">
        <v>108</v>
      </c>
      <c r="B26" s="154">
        <v>11</v>
      </c>
      <c r="C26" s="27">
        <v>103.6</v>
      </c>
      <c r="D26" s="202">
        <v>114.3</v>
      </c>
      <c r="E26" s="9">
        <v>30</v>
      </c>
      <c r="F26" s="232">
        <f t="shared" si="4"/>
        <v>0.96350866030882876</v>
      </c>
      <c r="G26" s="232">
        <f t="shared" si="0"/>
        <v>3.2116955343627622E-2</v>
      </c>
      <c r="H26" s="209"/>
      <c r="I26" s="209"/>
      <c r="J26" s="152"/>
      <c r="K26" s="39"/>
      <c r="L26" s="39"/>
      <c r="M26" s="39"/>
      <c r="N26" s="34"/>
      <c r="O26" s="34"/>
      <c r="P26" s="34"/>
      <c r="Q26" s="34"/>
      <c r="R26" s="241"/>
      <c r="S26" s="34"/>
      <c r="T26" s="22"/>
      <c r="U26" s="208"/>
      <c r="V26" s="28"/>
      <c r="W26" s="30" t="s">
        <v>4</v>
      </c>
      <c r="X26" s="16">
        <v>11</v>
      </c>
      <c r="Y26" s="27">
        <v>103.6</v>
      </c>
      <c r="Z26" s="8">
        <v>70.3</v>
      </c>
      <c r="AA26" s="9">
        <v>30</v>
      </c>
      <c r="AB26" s="6">
        <f t="shared" si="5"/>
        <v>0.59260418914882473</v>
      </c>
      <c r="AC26" s="8">
        <f t="shared" si="6"/>
        <v>1.9753472971627491E-2</v>
      </c>
      <c r="AD26" s="138">
        <f t="shared" si="7"/>
        <v>0.38495188101487299</v>
      </c>
      <c r="AE26" s="8" t="str">
        <f t="shared" si="8"/>
        <v>continues</v>
      </c>
      <c r="AF26" s="142"/>
      <c r="AG26" s="28"/>
      <c r="AH26" s="30" t="s">
        <v>4</v>
      </c>
      <c r="AI26" s="16">
        <v>11</v>
      </c>
      <c r="AJ26" s="27">
        <v>103.6</v>
      </c>
      <c r="AK26" s="8">
        <v>0</v>
      </c>
      <c r="AL26" s="9">
        <v>30</v>
      </c>
      <c r="AM26" s="6">
        <f t="shared" si="9"/>
        <v>0</v>
      </c>
      <c r="AN26" s="8">
        <f t="shared" si="2"/>
        <v>0</v>
      </c>
      <c r="AO26" s="138">
        <f t="shared" si="10"/>
        <v>1</v>
      </c>
      <c r="AP26" s="8" t="str">
        <f t="shared" si="11"/>
        <v>chlorides</v>
      </c>
      <c r="AS26" s="30" t="s">
        <v>4</v>
      </c>
      <c r="AT26" s="16">
        <v>11</v>
      </c>
      <c r="AU26" s="27">
        <v>103.6</v>
      </c>
      <c r="AV26" s="8">
        <v>0</v>
      </c>
      <c r="AW26" s="9">
        <v>30</v>
      </c>
      <c r="AX26" s="6">
        <f t="shared" si="12"/>
        <v>0</v>
      </c>
      <c r="AY26" s="8">
        <f t="shared" si="13"/>
        <v>0</v>
      </c>
      <c r="AZ26" s="138">
        <f t="shared" si="14"/>
        <v>1</v>
      </c>
      <c r="BA26" s="8" t="str">
        <f t="shared" si="15"/>
        <v>chlorides</v>
      </c>
      <c r="BB26" s="142"/>
    </row>
    <row r="27" spans="1:54" x14ac:dyDescent="0.45">
      <c r="A27" s="153" t="s">
        <v>109</v>
      </c>
      <c r="B27" s="154">
        <v>12</v>
      </c>
      <c r="C27" s="27">
        <v>103.6</v>
      </c>
      <c r="D27" s="202">
        <v>96.5</v>
      </c>
      <c r="E27" s="206">
        <v>30</v>
      </c>
      <c r="F27" s="232">
        <f t="shared" si="4"/>
        <v>0.81346094243046363</v>
      </c>
      <c r="G27" s="232">
        <f t="shared" si="0"/>
        <v>2.7115364747682121E-2</v>
      </c>
      <c r="H27" s="209"/>
      <c r="I27" s="209"/>
      <c r="J27" s="152"/>
      <c r="K27" s="39"/>
      <c r="L27" s="39"/>
      <c r="M27" s="39"/>
      <c r="N27" s="34"/>
      <c r="O27" s="34"/>
      <c r="P27" s="34"/>
      <c r="Q27" s="34"/>
      <c r="R27" s="241"/>
      <c r="S27" s="34"/>
      <c r="T27" s="22"/>
      <c r="U27" s="208"/>
      <c r="V27" s="28"/>
      <c r="W27" s="30" t="s">
        <v>4</v>
      </c>
      <c r="X27" s="16">
        <v>12</v>
      </c>
      <c r="Y27" s="27">
        <v>103.6</v>
      </c>
      <c r="Z27" s="8">
        <v>12.8</v>
      </c>
      <c r="AA27" s="206">
        <v>30</v>
      </c>
      <c r="AB27" s="6">
        <f t="shared" si="5"/>
        <v>0.10789948251927393</v>
      </c>
      <c r="AC27" s="8">
        <f t="shared" si="6"/>
        <v>3.5966494173091312E-3</v>
      </c>
      <c r="AD27" s="138">
        <f t="shared" si="7"/>
        <v>0.86735751295336794</v>
      </c>
      <c r="AE27" s="8" t="str">
        <f t="shared" si="8"/>
        <v>continues</v>
      </c>
      <c r="AF27" s="142"/>
      <c r="AG27" s="28"/>
      <c r="AH27" s="30" t="s">
        <v>4</v>
      </c>
      <c r="AI27" s="16">
        <v>12</v>
      </c>
      <c r="AJ27" s="27">
        <v>103.6</v>
      </c>
      <c r="AK27" s="8">
        <v>0</v>
      </c>
      <c r="AL27" s="206">
        <v>30</v>
      </c>
      <c r="AM27" s="6">
        <f t="shared" si="9"/>
        <v>0</v>
      </c>
      <c r="AN27" s="8">
        <f t="shared" si="2"/>
        <v>0</v>
      </c>
      <c r="AO27" s="138">
        <f t="shared" si="10"/>
        <v>1</v>
      </c>
      <c r="AP27" s="8" t="str">
        <f t="shared" si="11"/>
        <v>chlorides</v>
      </c>
      <c r="AS27" s="30" t="s">
        <v>4</v>
      </c>
      <c r="AT27" s="16">
        <v>12</v>
      </c>
      <c r="AU27" s="27">
        <v>103.6</v>
      </c>
      <c r="AV27" s="8">
        <v>0</v>
      </c>
      <c r="AW27" s="206">
        <v>30</v>
      </c>
      <c r="AX27" s="6">
        <f t="shared" si="12"/>
        <v>0</v>
      </c>
      <c r="AY27" s="8">
        <f t="shared" si="13"/>
        <v>0</v>
      </c>
      <c r="AZ27" s="138">
        <f t="shared" si="14"/>
        <v>1</v>
      </c>
      <c r="BA27" s="8" t="str">
        <f t="shared" si="15"/>
        <v>chlorides</v>
      </c>
      <c r="BB27" s="142"/>
    </row>
    <row r="28" spans="1:54" x14ac:dyDescent="0.45">
      <c r="A28" s="153" t="s">
        <v>86</v>
      </c>
      <c r="B28" s="154">
        <v>1</v>
      </c>
      <c r="C28" s="31">
        <v>103.6</v>
      </c>
      <c r="D28" s="229">
        <v>66.7</v>
      </c>
      <c r="E28" s="233">
        <v>30</v>
      </c>
      <c r="F28" s="234">
        <f t="shared" si="4"/>
        <v>0.56225745969027896</v>
      </c>
      <c r="G28" s="234">
        <f t="shared" si="0"/>
        <v>1.8741915323009298E-2</v>
      </c>
      <c r="H28" s="209"/>
      <c r="I28" s="209"/>
      <c r="J28" s="152"/>
      <c r="K28" s="39"/>
      <c r="L28" s="39"/>
      <c r="M28" s="39"/>
      <c r="N28" s="34"/>
      <c r="O28" s="34"/>
      <c r="P28" s="34"/>
      <c r="Q28" s="34"/>
      <c r="R28" s="241"/>
      <c r="S28" s="34"/>
      <c r="T28" s="22"/>
      <c r="U28" s="208"/>
      <c r="V28" s="28"/>
      <c r="W28" s="31" t="s">
        <v>13</v>
      </c>
      <c r="X28" s="17">
        <v>1</v>
      </c>
      <c r="Y28" s="31">
        <v>103.6</v>
      </c>
      <c r="Z28" s="10">
        <v>60.1</v>
      </c>
      <c r="AA28" s="233">
        <v>30</v>
      </c>
      <c r="AB28" s="10">
        <f t="shared" si="5"/>
        <v>0.5066217890162783</v>
      </c>
      <c r="AC28" s="10">
        <f>AB28/AA28</f>
        <v>1.6887392967209276E-2</v>
      </c>
      <c r="AD28" s="139">
        <f t="shared" si="7"/>
        <v>9.8950524737631329E-2</v>
      </c>
      <c r="AE28" s="10" t="str">
        <f t="shared" si="8"/>
        <v>continues</v>
      </c>
      <c r="AF28" s="142"/>
      <c r="AG28" s="28"/>
      <c r="AH28" s="31" t="s">
        <v>13</v>
      </c>
      <c r="AI28" s="17">
        <v>1</v>
      </c>
      <c r="AJ28" s="31">
        <v>103.6</v>
      </c>
      <c r="AK28" s="10">
        <v>42</v>
      </c>
      <c r="AL28" s="233">
        <v>30</v>
      </c>
      <c r="AM28" s="10">
        <f t="shared" si="9"/>
        <v>0.35404517701636756</v>
      </c>
      <c r="AN28" s="10">
        <f>AM28/AL28</f>
        <v>1.1801505900545585E-2</v>
      </c>
      <c r="AO28" s="139">
        <f t="shared" si="10"/>
        <v>0.37031484257871061</v>
      </c>
      <c r="AP28" s="10" t="str">
        <f t="shared" si="11"/>
        <v>continues</v>
      </c>
      <c r="AS28" s="31" t="s">
        <v>13</v>
      </c>
      <c r="AT28" s="17">
        <v>1</v>
      </c>
      <c r="AU28" s="31">
        <v>103.6</v>
      </c>
      <c r="AV28" s="10">
        <v>20.8</v>
      </c>
      <c r="AW28" s="233">
        <v>30</v>
      </c>
      <c r="AX28" s="10">
        <f t="shared" si="12"/>
        <v>0.17533665909382015</v>
      </c>
      <c r="AY28" s="10">
        <f>AX28/AW28</f>
        <v>5.8445553031273387E-3</v>
      </c>
      <c r="AZ28" s="139">
        <f t="shared" si="14"/>
        <v>0.68815592203898035</v>
      </c>
      <c r="BA28" s="10" t="str">
        <f t="shared" si="15"/>
        <v>continues</v>
      </c>
      <c r="BB28" s="142"/>
    </row>
    <row r="29" spans="1:54" x14ac:dyDescent="0.45">
      <c r="A29" s="153" t="s">
        <v>87</v>
      </c>
      <c r="B29" s="154">
        <v>2</v>
      </c>
      <c r="C29" s="31">
        <v>103.6</v>
      </c>
      <c r="D29" s="230">
        <v>143.69999999999999</v>
      </c>
      <c r="E29" s="233">
        <v>30</v>
      </c>
      <c r="F29" s="234">
        <f t="shared" si="4"/>
        <v>1.2113402842202863</v>
      </c>
      <c r="G29" s="234">
        <f t="shared" si="0"/>
        <v>4.0378009474009539E-2</v>
      </c>
      <c r="H29" s="209"/>
      <c r="I29" s="209"/>
      <c r="J29" s="152"/>
      <c r="K29" s="39"/>
      <c r="L29" s="39"/>
      <c r="M29" s="39"/>
      <c r="N29" s="34"/>
      <c r="O29" s="34"/>
      <c r="P29" s="34"/>
      <c r="Q29" s="34"/>
      <c r="R29" s="241"/>
      <c r="S29" s="34"/>
      <c r="T29" s="22"/>
      <c r="U29" s="208"/>
      <c r="V29" s="28"/>
      <c r="W29" s="32" t="s">
        <v>13</v>
      </c>
      <c r="X29" s="18">
        <v>2</v>
      </c>
      <c r="Y29" s="31">
        <v>103.6</v>
      </c>
      <c r="Z29" s="11">
        <v>99.7</v>
      </c>
      <c r="AA29" s="233">
        <v>30</v>
      </c>
      <c r="AB29" s="10">
        <f t="shared" si="5"/>
        <v>0.84043581306028203</v>
      </c>
      <c r="AC29" s="11">
        <f t="shared" ref="AC29:AC39" si="16">AB29/AA29</f>
        <v>2.8014527102009402E-2</v>
      </c>
      <c r="AD29" s="140">
        <f t="shared" si="7"/>
        <v>0.3061934585942937</v>
      </c>
      <c r="AE29" s="11" t="str">
        <f t="shared" si="8"/>
        <v>continues</v>
      </c>
      <c r="AF29" s="142"/>
      <c r="AG29" s="28"/>
      <c r="AH29" s="32" t="s">
        <v>13</v>
      </c>
      <c r="AI29" s="18">
        <v>2</v>
      </c>
      <c r="AJ29" s="31">
        <v>103.6</v>
      </c>
      <c r="AK29" s="11">
        <v>18.600000000000001</v>
      </c>
      <c r="AL29" s="233">
        <v>30</v>
      </c>
      <c r="AM29" s="10">
        <f t="shared" si="9"/>
        <v>0.15679143553581995</v>
      </c>
      <c r="AN29" s="11">
        <f t="shared" ref="AN29:AN39" si="17">AM29/AL29</f>
        <v>5.2263811845273313E-3</v>
      </c>
      <c r="AO29" s="140">
        <f t="shared" si="10"/>
        <v>0.87056367432150306</v>
      </c>
      <c r="AP29" s="11" t="str">
        <f t="shared" si="11"/>
        <v>continues</v>
      </c>
      <c r="AS29" s="32" t="s">
        <v>13</v>
      </c>
      <c r="AT29" s="18">
        <v>2</v>
      </c>
      <c r="AU29" s="31">
        <v>103.6</v>
      </c>
      <c r="AV29" s="11">
        <v>2.2999999999999998</v>
      </c>
      <c r="AW29" s="233">
        <v>30</v>
      </c>
      <c r="AX29" s="10">
        <f t="shared" si="12"/>
        <v>1.938818826518203E-2</v>
      </c>
      <c r="AY29" s="11">
        <f t="shared" ref="AY29:AY39" si="18">AX29/AW29</f>
        <v>6.4627294217273429E-4</v>
      </c>
      <c r="AZ29" s="140">
        <f t="shared" si="14"/>
        <v>0.98399443284620736</v>
      </c>
      <c r="BA29" s="11" t="str">
        <f t="shared" si="15"/>
        <v>continues</v>
      </c>
      <c r="BB29" s="142"/>
    </row>
    <row r="30" spans="1:54" x14ac:dyDescent="0.45">
      <c r="A30" s="153" t="s">
        <v>88</v>
      </c>
      <c r="B30" s="154">
        <v>3</v>
      </c>
      <c r="C30" s="31">
        <v>103.6</v>
      </c>
      <c r="D30" s="230">
        <v>53.7</v>
      </c>
      <c r="E30" s="233">
        <v>30</v>
      </c>
      <c r="F30" s="234">
        <f t="shared" si="4"/>
        <v>0.45267204775664138</v>
      </c>
      <c r="G30" s="234">
        <f t="shared" si="0"/>
        <v>1.5089068258554713E-2</v>
      </c>
      <c r="H30" s="209"/>
      <c r="I30" s="209"/>
      <c r="J30" s="152"/>
      <c r="K30" s="39"/>
      <c r="L30" s="39"/>
      <c r="M30" s="39"/>
      <c r="N30" s="34"/>
      <c r="O30" s="34"/>
      <c r="P30" s="34"/>
      <c r="Q30" s="34"/>
      <c r="R30" s="241"/>
      <c r="S30" s="34"/>
      <c r="T30" s="22"/>
      <c r="U30" s="208"/>
      <c r="V30" s="28"/>
      <c r="W30" s="32" t="s">
        <v>13</v>
      </c>
      <c r="X30" s="18">
        <v>3</v>
      </c>
      <c r="Y30" s="31">
        <v>103.6</v>
      </c>
      <c r="Z30" s="11">
        <v>41.5</v>
      </c>
      <c r="AA30" s="233">
        <v>30</v>
      </c>
      <c r="AB30" s="10">
        <f t="shared" si="5"/>
        <v>0.34983035348045843</v>
      </c>
      <c r="AC30" s="11">
        <f t="shared" si="16"/>
        <v>1.1661011782681948E-2</v>
      </c>
      <c r="AD30" s="140">
        <f t="shared" si="7"/>
        <v>0.22718808193668527</v>
      </c>
      <c r="AE30" s="11" t="str">
        <f t="shared" si="8"/>
        <v>continues</v>
      </c>
      <c r="AF30" s="142"/>
      <c r="AG30" s="28"/>
      <c r="AH30" s="32" t="s">
        <v>13</v>
      </c>
      <c r="AI30" s="18">
        <v>3</v>
      </c>
      <c r="AJ30" s="31">
        <v>103.6</v>
      </c>
      <c r="AK30" s="11">
        <v>9.6</v>
      </c>
      <c r="AL30" s="233">
        <v>30</v>
      </c>
      <c r="AM30" s="10">
        <f t="shared" si="9"/>
        <v>8.0924611889455433E-2</v>
      </c>
      <c r="AN30" s="11">
        <f t="shared" si="17"/>
        <v>2.6974870629818478E-3</v>
      </c>
      <c r="AO30" s="140">
        <f t="shared" si="10"/>
        <v>0.82122905027932958</v>
      </c>
      <c r="AP30" s="11" t="str">
        <f t="shared" si="11"/>
        <v>continues</v>
      </c>
      <c r="AS30" s="32" t="s">
        <v>13</v>
      </c>
      <c r="AT30" s="18">
        <v>3</v>
      </c>
      <c r="AU30" s="31">
        <v>103.6</v>
      </c>
      <c r="AV30" s="11">
        <v>0</v>
      </c>
      <c r="AW30" s="233">
        <v>30</v>
      </c>
      <c r="AX30" s="10">
        <f t="shared" si="12"/>
        <v>0</v>
      </c>
      <c r="AY30" s="11">
        <f t="shared" si="18"/>
        <v>0</v>
      </c>
      <c r="AZ30" s="140">
        <f t="shared" si="14"/>
        <v>1</v>
      </c>
      <c r="BA30" s="11" t="str">
        <f t="shared" si="15"/>
        <v>chlorides</v>
      </c>
      <c r="BB30" s="142"/>
    </row>
    <row r="31" spans="1:54" x14ac:dyDescent="0.45">
      <c r="A31" s="153" t="s">
        <v>89</v>
      </c>
      <c r="B31" s="154">
        <v>4</v>
      </c>
      <c r="C31" s="31">
        <v>103.6</v>
      </c>
      <c r="D31" s="230">
        <v>89.6</v>
      </c>
      <c r="E31" s="233">
        <v>30</v>
      </c>
      <c r="F31" s="234">
        <f t="shared" si="4"/>
        <v>0.75529637763491742</v>
      </c>
      <c r="G31" s="234">
        <f t="shared" si="0"/>
        <v>2.5176545921163914E-2</v>
      </c>
      <c r="H31" s="209"/>
      <c r="I31" s="209"/>
      <c r="J31" s="152"/>
      <c r="K31" s="39"/>
      <c r="L31" s="39"/>
      <c r="M31" s="39"/>
      <c r="N31" s="34"/>
      <c r="O31" s="34"/>
      <c r="P31" s="34"/>
      <c r="Q31" s="34"/>
      <c r="R31" s="241"/>
      <c r="S31" s="34"/>
      <c r="T31" s="22"/>
      <c r="U31" s="208"/>
      <c r="V31" s="28"/>
      <c r="W31" s="32" t="s">
        <v>13</v>
      </c>
      <c r="X31" s="18">
        <v>4</v>
      </c>
      <c r="Y31" s="31">
        <v>103.6</v>
      </c>
      <c r="Z31" s="11">
        <v>59.8</v>
      </c>
      <c r="AA31" s="233">
        <v>30</v>
      </c>
      <c r="AB31" s="10">
        <f t="shared" si="5"/>
        <v>0.50409289489473286</v>
      </c>
      <c r="AC31" s="11">
        <f t="shared" si="16"/>
        <v>1.6803096496491095E-2</v>
      </c>
      <c r="AD31" s="140">
        <f t="shared" si="7"/>
        <v>0.3325892857142857</v>
      </c>
      <c r="AE31" s="11" t="str">
        <f t="shared" si="8"/>
        <v>continues</v>
      </c>
      <c r="AF31" s="142"/>
      <c r="AG31" s="28"/>
      <c r="AH31" s="32" t="s">
        <v>13</v>
      </c>
      <c r="AI31" s="18">
        <v>4</v>
      </c>
      <c r="AJ31" s="31">
        <v>103.6</v>
      </c>
      <c r="AK31" s="11">
        <v>48.3</v>
      </c>
      <c r="AL31" s="233">
        <v>30</v>
      </c>
      <c r="AM31" s="10">
        <f t="shared" si="9"/>
        <v>0.40715195356882272</v>
      </c>
      <c r="AN31" s="11">
        <f t="shared" si="17"/>
        <v>1.3571731785627424E-2</v>
      </c>
      <c r="AO31" s="140">
        <f t="shared" si="10"/>
        <v>0.46093749999999989</v>
      </c>
      <c r="AP31" s="11" t="str">
        <f t="shared" si="11"/>
        <v>continues</v>
      </c>
      <c r="AS31" s="32" t="s">
        <v>13</v>
      </c>
      <c r="AT31" s="18">
        <v>4</v>
      </c>
      <c r="AU31" s="31">
        <v>103.6</v>
      </c>
      <c r="AV31" s="11">
        <v>0</v>
      </c>
      <c r="AW31" s="233">
        <v>30</v>
      </c>
      <c r="AX31" s="10">
        <f t="shared" si="12"/>
        <v>0</v>
      </c>
      <c r="AY31" s="11">
        <f t="shared" si="18"/>
        <v>0</v>
      </c>
      <c r="AZ31" s="140">
        <f t="shared" si="14"/>
        <v>1</v>
      </c>
      <c r="BA31" s="11" t="str">
        <f t="shared" si="15"/>
        <v>chlorides</v>
      </c>
      <c r="BB31" s="142"/>
    </row>
    <row r="32" spans="1:54" x14ac:dyDescent="0.45">
      <c r="A32" s="153" t="s">
        <v>90</v>
      </c>
      <c r="B32" s="154">
        <v>5</v>
      </c>
      <c r="C32" s="31">
        <v>103.6</v>
      </c>
      <c r="D32" s="230">
        <v>80.3</v>
      </c>
      <c r="E32" s="233">
        <v>30</v>
      </c>
      <c r="F32" s="234">
        <f t="shared" si="4"/>
        <v>0.67690065986700754</v>
      </c>
      <c r="G32" s="234">
        <f t="shared" si="0"/>
        <v>2.2563355328900251E-2</v>
      </c>
      <c r="H32" s="209"/>
      <c r="I32" s="209"/>
      <c r="J32" s="152"/>
      <c r="K32" s="39"/>
      <c r="L32" s="39"/>
      <c r="M32" s="39"/>
      <c r="N32" s="34"/>
      <c r="O32" s="34"/>
      <c r="P32" s="34"/>
      <c r="Q32" s="34"/>
      <c r="R32" s="241"/>
      <c r="S32" s="34"/>
      <c r="T32" s="22"/>
      <c r="U32" s="208"/>
      <c r="V32" s="28"/>
      <c r="W32" s="32" t="s">
        <v>13</v>
      </c>
      <c r="X32" s="18">
        <v>5</v>
      </c>
      <c r="Y32" s="31">
        <v>103.6</v>
      </c>
      <c r="Z32" s="11">
        <v>64.3</v>
      </c>
      <c r="AA32" s="233">
        <v>30</v>
      </c>
      <c r="AB32" s="10">
        <f t="shared" si="5"/>
        <v>0.54202630671791507</v>
      </c>
      <c r="AC32" s="11">
        <f t="shared" si="16"/>
        <v>1.8067543557263834E-2</v>
      </c>
      <c r="AD32" s="140">
        <f t="shared" si="7"/>
        <v>0.19925280199252815</v>
      </c>
      <c r="AE32" s="11" t="str">
        <f t="shared" si="8"/>
        <v>continues</v>
      </c>
      <c r="AF32" s="142"/>
      <c r="AG32" s="28"/>
      <c r="AH32" s="32" t="s">
        <v>13</v>
      </c>
      <c r="AI32" s="18">
        <v>5</v>
      </c>
      <c r="AJ32" s="31">
        <v>103.6</v>
      </c>
      <c r="AK32" s="11">
        <v>7.2</v>
      </c>
      <c r="AL32" s="233">
        <v>30</v>
      </c>
      <c r="AM32" s="10">
        <f t="shared" si="9"/>
        <v>6.0693458917091589E-2</v>
      </c>
      <c r="AN32" s="11">
        <f t="shared" si="17"/>
        <v>2.0231152972363864E-3</v>
      </c>
      <c r="AO32" s="140">
        <f t="shared" si="10"/>
        <v>0.91033623910336237</v>
      </c>
      <c r="AP32" s="11" t="str">
        <f t="shared" si="11"/>
        <v>continues</v>
      </c>
      <c r="AS32" s="32" t="s">
        <v>13</v>
      </c>
      <c r="AT32" s="18">
        <v>5</v>
      </c>
      <c r="AU32" s="31">
        <v>103.6</v>
      </c>
      <c r="AV32" s="11">
        <v>0</v>
      </c>
      <c r="AW32" s="233">
        <v>30</v>
      </c>
      <c r="AX32" s="10">
        <f t="shared" si="12"/>
        <v>0</v>
      </c>
      <c r="AY32" s="11">
        <f t="shared" si="18"/>
        <v>0</v>
      </c>
      <c r="AZ32" s="140">
        <f t="shared" si="14"/>
        <v>1</v>
      </c>
      <c r="BA32" s="11" t="str">
        <f t="shared" si="15"/>
        <v>chlorides</v>
      </c>
      <c r="BB32" s="142"/>
    </row>
    <row r="33" spans="1:54" x14ac:dyDescent="0.45">
      <c r="A33" s="153" t="s">
        <v>91</v>
      </c>
      <c r="B33" s="154">
        <v>6</v>
      </c>
      <c r="C33" s="31">
        <v>103.6</v>
      </c>
      <c r="D33" s="230">
        <v>38.799999999999997</v>
      </c>
      <c r="E33" s="233">
        <v>30</v>
      </c>
      <c r="F33" s="234">
        <f t="shared" si="4"/>
        <v>0.3270703063865491</v>
      </c>
      <c r="G33" s="234">
        <f t="shared" si="0"/>
        <v>1.0902343546218303E-2</v>
      </c>
      <c r="H33" s="209"/>
      <c r="I33" s="209"/>
      <c r="J33" s="152"/>
      <c r="K33" s="39"/>
      <c r="L33" s="39"/>
      <c r="M33" s="39"/>
      <c r="N33" s="34"/>
      <c r="O33" s="34"/>
      <c r="P33" s="34"/>
      <c r="Q33" s="34"/>
      <c r="R33" s="241"/>
      <c r="S33" s="34"/>
      <c r="T33" s="22"/>
      <c r="U33" s="208"/>
      <c r="V33" s="28"/>
      <c r="W33" s="32" t="s">
        <v>13</v>
      </c>
      <c r="X33" s="18">
        <v>6</v>
      </c>
      <c r="Y33" s="31">
        <v>103.6</v>
      </c>
      <c r="Z33" s="11">
        <v>23.3</v>
      </c>
      <c r="AA33" s="233">
        <v>30</v>
      </c>
      <c r="AB33" s="10">
        <f t="shared" si="5"/>
        <v>0.19641077677336582</v>
      </c>
      <c r="AC33" s="11">
        <f t="shared" si="16"/>
        <v>6.5470258924455278E-3</v>
      </c>
      <c r="AD33" s="140">
        <f t="shared" si="7"/>
        <v>0.39948453608247425</v>
      </c>
      <c r="AE33" s="11" t="str">
        <f t="shared" si="8"/>
        <v>continues</v>
      </c>
      <c r="AF33" s="142"/>
      <c r="AG33" s="28"/>
      <c r="AH33" s="32" t="s">
        <v>13</v>
      </c>
      <c r="AI33" s="18">
        <v>6</v>
      </c>
      <c r="AJ33" s="31">
        <v>103.6</v>
      </c>
      <c r="AK33" s="11">
        <v>22.6</v>
      </c>
      <c r="AL33" s="233">
        <v>30</v>
      </c>
      <c r="AM33" s="10">
        <f t="shared" si="9"/>
        <v>0.19051002382309304</v>
      </c>
      <c r="AN33" s="11">
        <f t="shared" si="17"/>
        <v>6.3503341274364347E-3</v>
      </c>
      <c r="AO33" s="140">
        <f t="shared" si="10"/>
        <v>0.41752577319587625</v>
      </c>
      <c r="AP33" s="11" t="str">
        <f t="shared" si="11"/>
        <v>continues</v>
      </c>
      <c r="AS33" s="32" t="s">
        <v>13</v>
      </c>
      <c r="AT33" s="18">
        <v>6</v>
      </c>
      <c r="AU33" s="31">
        <v>103.6</v>
      </c>
      <c r="AV33" s="11">
        <v>3.1</v>
      </c>
      <c r="AW33" s="233">
        <v>30</v>
      </c>
      <c r="AX33" s="10">
        <f t="shared" si="12"/>
        <v>2.6131905922636655E-2</v>
      </c>
      <c r="AY33" s="11">
        <f t="shared" si="18"/>
        <v>8.7106353075455515E-4</v>
      </c>
      <c r="AZ33" s="140">
        <f t="shared" si="14"/>
        <v>0.92010309278350522</v>
      </c>
      <c r="BA33" s="11" t="str">
        <f t="shared" si="15"/>
        <v>continues</v>
      </c>
      <c r="BB33" s="142"/>
    </row>
    <row r="34" spans="1:54" x14ac:dyDescent="0.45">
      <c r="A34" s="153" t="s">
        <v>98</v>
      </c>
      <c r="B34" s="154">
        <v>7</v>
      </c>
      <c r="C34" s="31">
        <v>103.6</v>
      </c>
      <c r="D34" s="230">
        <v>74.5</v>
      </c>
      <c r="E34" s="233">
        <v>30</v>
      </c>
      <c r="F34" s="234">
        <f t="shared" si="4"/>
        <v>0.62800870685046151</v>
      </c>
      <c r="G34" s="234">
        <f t="shared" si="0"/>
        <v>2.093362356168205E-2</v>
      </c>
      <c r="H34" s="209"/>
      <c r="I34" s="209"/>
      <c r="J34" s="152"/>
      <c r="K34" s="39"/>
      <c r="L34" s="39"/>
      <c r="M34" s="39"/>
      <c r="N34" s="34"/>
      <c r="O34" s="34"/>
      <c r="P34" s="34"/>
      <c r="Q34" s="34"/>
      <c r="R34" s="241"/>
      <c r="S34" s="34"/>
      <c r="T34" s="22"/>
      <c r="U34" s="208"/>
      <c r="V34" s="28"/>
      <c r="W34" s="32" t="s">
        <v>13</v>
      </c>
      <c r="X34" s="18">
        <v>7</v>
      </c>
      <c r="Y34" s="31">
        <v>103.6</v>
      </c>
      <c r="Z34" s="11">
        <v>48.4</v>
      </c>
      <c r="AA34" s="233">
        <v>30</v>
      </c>
      <c r="AB34" s="10">
        <f t="shared" si="5"/>
        <v>0.40799491827600448</v>
      </c>
      <c r="AC34" s="11">
        <f t="shared" si="16"/>
        <v>1.3599830609200149E-2</v>
      </c>
      <c r="AD34" s="140">
        <f t="shared" si="7"/>
        <v>0.35033557046979868</v>
      </c>
      <c r="AE34" s="11" t="str">
        <f t="shared" si="8"/>
        <v>continues</v>
      </c>
      <c r="AF34" s="142"/>
      <c r="AG34" s="28"/>
      <c r="AH34" s="32" t="s">
        <v>13</v>
      </c>
      <c r="AI34" s="18">
        <v>7</v>
      </c>
      <c r="AJ34" s="31">
        <v>103.6</v>
      </c>
      <c r="AK34" s="11">
        <v>51.9</v>
      </c>
      <c r="AL34" s="233">
        <v>30</v>
      </c>
      <c r="AM34" s="10">
        <f t="shared" si="9"/>
        <v>0.4374986830273685</v>
      </c>
      <c r="AN34" s="11">
        <f t="shared" si="17"/>
        <v>1.4583289434245616E-2</v>
      </c>
      <c r="AO34" s="140">
        <f t="shared" si="10"/>
        <v>0.30335570469798656</v>
      </c>
      <c r="AP34" s="11" t="str">
        <f t="shared" si="11"/>
        <v>continues</v>
      </c>
      <c r="AS34" s="32" t="s">
        <v>13</v>
      </c>
      <c r="AT34" s="18">
        <v>7</v>
      </c>
      <c r="AU34" s="31">
        <v>103.6</v>
      </c>
      <c r="AV34" s="11">
        <v>3.2</v>
      </c>
      <c r="AW34" s="233">
        <v>30</v>
      </c>
      <c r="AX34" s="10">
        <f t="shared" si="12"/>
        <v>2.6974870629818484E-2</v>
      </c>
      <c r="AY34" s="11">
        <f t="shared" si="18"/>
        <v>8.991623543272828E-4</v>
      </c>
      <c r="AZ34" s="140">
        <f t="shared" si="14"/>
        <v>0.95704697986577181</v>
      </c>
      <c r="BA34" s="11" t="str">
        <f t="shared" si="15"/>
        <v>continues</v>
      </c>
      <c r="BB34" s="142"/>
    </row>
    <row r="35" spans="1:54" x14ac:dyDescent="0.45">
      <c r="A35" s="153" t="s">
        <v>99</v>
      </c>
      <c r="B35" s="154">
        <v>8</v>
      </c>
      <c r="C35" s="31">
        <v>103.6</v>
      </c>
      <c r="D35" s="230">
        <v>110.5</v>
      </c>
      <c r="E35" s="233">
        <v>30</v>
      </c>
      <c r="F35" s="234">
        <f t="shared" si="4"/>
        <v>0.93147600143591947</v>
      </c>
      <c r="G35" s="234">
        <f t="shared" si="0"/>
        <v>3.1049200047863983E-2</v>
      </c>
      <c r="H35" s="209"/>
      <c r="I35" s="209"/>
      <c r="J35" s="152"/>
      <c r="K35" s="39"/>
      <c r="L35" s="39"/>
      <c r="M35" s="39"/>
      <c r="N35" s="34"/>
      <c r="O35" s="34"/>
      <c r="P35" s="34"/>
      <c r="Q35" s="34"/>
      <c r="R35" s="241"/>
      <c r="S35" s="34"/>
      <c r="T35" s="22"/>
      <c r="U35" s="208"/>
      <c r="V35" s="28"/>
      <c r="W35" s="32" t="s">
        <v>13</v>
      </c>
      <c r="X35" s="18">
        <v>8</v>
      </c>
      <c r="Y35" s="31">
        <v>103.6</v>
      </c>
      <c r="Z35" s="11">
        <v>67.099999999999994</v>
      </c>
      <c r="AA35" s="233">
        <v>30</v>
      </c>
      <c r="AB35" s="10">
        <f t="shared" si="5"/>
        <v>0.56562931851900622</v>
      </c>
      <c r="AC35" s="11">
        <f t="shared" si="16"/>
        <v>1.8854310617300207E-2</v>
      </c>
      <c r="AD35" s="140">
        <f t="shared" si="7"/>
        <v>0.39276018099547527</v>
      </c>
      <c r="AE35" s="11" t="str">
        <f t="shared" si="8"/>
        <v>continues</v>
      </c>
      <c r="AF35" s="142"/>
      <c r="AG35" s="28"/>
      <c r="AH35" s="32" t="s">
        <v>13</v>
      </c>
      <c r="AI35" s="18">
        <v>8</v>
      </c>
      <c r="AJ35" s="31">
        <v>103.6</v>
      </c>
      <c r="AK35" s="11">
        <v>13.6</v>
      </c>
      <c r="AL35" s="233">
        <v>30</v>
      </c>
      <c r="AM35" s="10">
        <f t="shared" si="9"/>
        <v>0.11464320017672854</v>
      </c>
      <c r="AN35" s="11">
        <f t="shared" si="17"/>
        <v>3.8214400058909511E-3</v>
      </c>
      <c r="AO35" s="140">
        <f t="shared" si="10"/>
        <v>0.87692307692307692</v>
      </c>
      <c r="AP35" s="11" t="str">
        <f t="shared" si="11"/>
        <v>continues</v>
      </c>
      <c r="AS35" s="32" t="s">
        <v>13</v>
      </c>
      <c r="AT35" s="18">
        <v>8</v>
      </c>
      <c r="AU35" s="31">
        <v>103.6</v>
      </c>
      <c r="AV35" s="11">
        <v>0</v>
      </c>
      <c r="AW35" s="233">
        <v>30</v>
      </c>
      <c r="AX35" s="10">
        <f t="shared" si="12"/>
        <v>0</v>
      </c>
      <c r="AY35" s="11">
        <f t="shared" si="18"/>
        <v>0</v>
      </c>
      <c r="AZ35" s="140">
        <f t="shared" si="14"/>
        <v>1</v>
      </c>
      <c r="BA35" s="11" t="str">
        <f t="shared" si="15"/>
        <v>chlorides</v>
      </c>
      <c r="BB35" s="142"/>
    </row>
    <row r="36" spans="1:54" x14ac:dyDescent="0.45">
      <c r="A36" s="153" t="s">
        <v>100</v>
      </c>
      <c r="B36" s="154">
        <v>9</v>
      </c>
      <c r="C36" s="31">
        <v>103.6</v>
      </c>
      <c r="D36" s="230">
        <v>94.1</v>
      </c>
      <c r="E36" s="233">
        <v>30</v>
      </c>
      <c r="F36" s="234">
        <f t="shared" si="4"/>
        <v>0.79322978945809963</v>
      </c>
      <c r="G36" s="234">
        <f t="shared" si="0"/>
        <v>2.6440992981936653E-2</v>
      </c>
      <c r="H36" s="209"/>
      <c r="I36" s="209"/>
      <c r="J36" s="152"/>
      <c r="K36" s="39"/>
      <c r="L36" s="39"/>
      <c r="M36" s="39"/>
      <c r="N36" s="34"/>
      <c r="O36" s="34"/>
      <c r="P36" s="34"/>
      <c r="Q36" s="34"/>
      <c r="R36" s="241"/>
      <c r="S36" s="34"/>
      <c r="T36" s="22"/>
      <c r="U36" s="208"/>
      <c r="V36" s="28"/>
      <c r="W36" s="32" t="s">
        <v>13</v>
      </c>
      <c r="X36" s="18">
        <v>9</v>
      </c>
      <c r="Y36" s="31">
        <v>103.6</v>
      </c>
      <c r="Z36" s="11">
        <v>57.2</v>
      </c>
      <c r="AA36" s="233">
        <v>30</v>
      </c>
      <c r="AB36" s="10">
        <f t="shared" si="5"/>
        <v>0.48217581250800534</v>
      </c>
      <c r="AC36" s="11">
        <f t="shared" si="16"/>
        <v>1.6072527083600179E-2</v>
      </c>
      <c r="AD36" s="140">
        <f t="shared" si="7"/>
        <v>0.3921360255047821</v>
      </c>
      <c r="AE36" s="11" t="str">
        <f t="shared" si="8"/>
        <v>continues</v>
      </c>
      <c r="AF36" s="142"/>
      <c r="AG36" s="28"/>
      <c r="AH36" s="32" t="s">
        <v>13</v>
      </c>
      <c r="AI36" s="18">
        <v>9</v>
      </c>
      <c r="AJ36" s="31">
        <v>103.6</v>
      </c>
      <c r="AK36" s="11">
        <v>11.2</v>
      </c>
      <c r="AL36" s="233">
        <v>30</v>
      </c>
      <c r="AM36" s="10">
        <f t="shared" si="9"/>
        <v>9.4412047204364677E-2</v>
      </c>
      <c r="AN36" s="11">
        <f t="shared" si="17"/>
        <v>3.1470682401454893E-3</v>
      </c>
      <c r="AO36" s="140">
        <f t="shared" si="10"/>
        <v>0.88097768331562165</v>
      </c>
      <c r="AP36" s="11" t="str">
        <f t="shared" si="11"/>
        <v>continues</v>
      </c>
      <c r="AS36" s="32" t="s">
        <v>13</v>
      </c>
      <c r="AT36" s="18">
        <v>9</v>
      </c>
      <c r="AU36" s="31">
        <v>103.6</v>
      </c>
      <c r="AV36" s="11">
        <v>0</v>
      </c>
      <c r="AW36" s="233">
        <v>30</v>
      </c>
      <c r="AX36" s="10">
        <f t="shared" si="12"/>
        <v>0</v>
      </c>
      <c r="AY36" s="11">
        <f t="shared" si="18"/>
        <v>0</v>
      </c>
      <c r="AZ36" s="140">
        <f t="shared" si="14"/>
        <v>1</v>
      </c>
      <c r="BA36" s="11" t="str">
        <f t="shared" si="15"/>
        <v>chlorides</v>
      </c>
      <c r="BB36" s="142"/>
    </row>
    <row r="37" spans="1:54" x14ac:dyDescent="0.45">
      <c r="A37" s="153" t="s">
        <v>101</v>
      </c>
      <c r="B37" s="154">
        <v>10</v>
      </c>
      <c r="C37" s="31">
        <v>103.6</v>
      </c>
      <c r="D37" s="230">
        <v>117.4</v>
      </c>
      <c r="E37" s="233">
        <v>30</v>
      </c>
      <c r="F37" s="234">
        <f t="shared" si="4"/>
        <v>0.98964056623146557</v>
      </c>
      <c r="G37" s="234">
        <f t="shared" si="0"/>
        <v>3.2988018874382186E-2</v>
      </c>
      <c r="H37" s="209"/>
      <c r="I37" s="209"/>
      <c r="J37" s="152"/>
      <c r="K37" s="39"/>
      <c r="L37" s="39"/>
      <c r="M37" s="39"/>
      <c r="N37" s="34"/>
      <c r="O37" s="34"/>
      <c r="P37" s="34"/>
      <c r="Q37" s="34"/>
      <c r="R37" s="241"/>
      <c r="S37" s="34"/>
      <c r="T37" s="22"/>
      <c r="U37" s="208"/>
      <c r="V37" s="28"/>
      <c r="W37" s="32" t="s">
        <v>13</v>
      </c>
      <c r="X37" s="18">
        <v>10</v>
      </c>
      <c r="Y37" s="31">
        <v>103.6</v>
      </c>
      <c r="Z37" s="11">
        <v>90.4</v>
      </c>
      <c r="AA37" s="233">
        <v>30</v>
      </c>
      <c r="AB37" s="10">
        <f t="shared" si="5"/>
        <v>0.76204009529237215</v>
      </c>
      <c r="AC37" s="11">
        <f t="shared" si="16"/>
        <v>2.5401336509745739E-2</v>
      </c>
      <c r="AD37" s="140">
        <f t="shared" si="7"/>
        <v>0.22998296422487219</v>
      </c>
      <c r="AE37" s="11" t="str">
        <f t="shared" si="8"/>
        <v>continues</v>
      </c>
      <c r="AF37" s="142"/>
      <c r="AG37" s="28"/>
      <c r="AH37" s="32" t="s">
        <v>13</v>
      </c>
      <c r="AI37" s="18">
        <v>10</v>
      </c>
      <c r="AJ37" s="31">
        <v>103.6</v>
      </c>
      <c r="AK37" s="11">
        <v>24.7</v>
      </c>
      <c r="AL37" s="233">
        <v>30</v>
      </c>
      <c r="AM37" s="10">
        <f t="shared" si="9"/>
        <v>0.2082122826739114</v>
      </c>
      <c r="AN37" s="11">
        <f t="shared" si="17"/>
        <v>6.9404094224637131E-3</v>
      </c>
      <c r="AO37" s="140">
        <f t="shared" si="10"/>
        <v>0.78960817717206133</v>
      </c>
      <c r="AP37" s="11" t="str">
        <f t="shared" si="11"/>
        <v>continues</v>
      </c>
      <c r="AS37" s="32" t="s">
        <v>13</v>
      </c>
      <c r="AT37" s="18">
        <v>10</v>
      </c>
      <c r="AU37" s="31">
        <v>103.6</v>
      </c>
      <c r="AV37" s="11">
        <v>5.6</v>
      </c>
      <c r="AW37" s="233">
        <v>30</v>
      </c>
      <c r="AX37" s="10">
        <f t="shared" si="12"/>
        <v>4.7206023602182338E-2</v>
      </c>
      <c r="AY37" s="11">
        <f t="shared" si="18"/>
        <v>1.5735341200727446E-3</v>
      </c>
      <c r="AZ37" s="140">
        <f t="shared" si="14"/>
        <v>0.95229982964224869</v>
      </c>
      <c r="BA37" s="11" t="str">
        <f t="shared" si="15"/>
        <v>continues</v>
      </c>
      <c r="BB37" s="142"/>
    </row>
    <row r="38" spans="1:54" x14ac:dyDescent="0.45">
      <c r="A38" s="153" t="s">
        <v>102</v>
      </c>
      <c r="B38" s="154">
        <v>11</v>
      </c>
      <c r="C38" s="31">
        <v>103.6</v>
      </c>
      <c r="D38" s="230">
        <v>106.4</v>
      </c>
      <c r="E38" s="233">
        <v>30</v>
      </c>
      <c r="F38" s="234">
        <f t="shared" si="4"/>
        <v>0.89691444844146462</v>
      </c>
      <c r="G38" s="234">
        <f t="shared" si="0"/>
        <v>2.9897148281382156E-2</v>
      </c>
      <c r="H38" s="209"/>
      <c r="I38" s="209"/>
      <c r="J38" s="152"/>
      <c r="K38" s="39"/>
      <c r="L38" s="39"/>
      <c r="M38" s="39"/>
      <c r="N38" s="34"/>
      <c r="O38" s="34"/>
      <c r="P38" s="34"/>
      <c r="Q38" s="34"/>
      <c r="R38" s="241"/>
      <c r="S38" s="34"/>
      <c r="T38" s="22"/>
      <c r="U38" s="208"/>
      <c r="V38" s="28"/>
      <c r="W38" s="32" t="s">
        <v>13</v>
      </c>
      <c r="X38" s="18">
        <v>11</v>
      </c>
      <c r="Y38" s="31">
        <v>103.6</v>
      </c>
      <c r="Z38" s="11">
        <v>45.2</v>
      </c>
      <c r="AA38" s="233">
        <v>30</v>
      </c>
      <c r="AB38" s="10">
        <f t="shared" si="5"/>
        <v>0.38102004764618608</v>
      </c>
      <c r="AC38" s="11">
        <f t="shared" si="16"/>
        <v>1.2700668254872869E-2</v>
      </c>
      <c r="AD38" s="140">
        <f t="shared" si="7"/>
        <v>0.57518796992481214</v>
      </c>
      <c r="AE38" s="11" t="str">
        <f t="shared" si="8"/>
        <v>continues</v>
      </c>
      <c r="AF38" s="142"/>
      <c r="AG38" s="28"/>
      <c r="AH38" s="32" t="s">
        <v>13</v>
      </c>
      <c r="AI38" s="18">
        <v>11</v>
      </c>
      <c r="AJ38" s="31">
        <v>103.6</v>
      </c>
      <c r="AK38" s="11">
        <v>24.2</v>
      </c>
      <c r="AL38" s="233">
        <v>30</v>
      </c>
      <c r="AM38" s="10">
        <f t="shared" si="9"/>
        <v>0.20399745913800224</v>
      </c>
      <c r="AN38" s="11">
        <f t="shared" si="17"/>
        <v>6.7999153046000745E-3</v>
      </c>
      <c r="AO38" s="140">
        <f t="shared" si="10"/>
        <v>0.77255639097744366</v>
      </c>
      <c r="AP38" s="11" t="str">
        <f t="shared" si="11"/>
        <v>continues</v>
      </c>
      <c r="AS38" s="32" t="s">
        <v>13</v>
      </c>
      <c r="AT38" s="18">
        <v>11</v>
      </c>
      <c r="AU38" s="31">
        <v>103.6</v>
      </c>
      <c r="AV38" s="11">
        <v>3.1</v>
      </c>
      <c r="AW38" s="233">
        <v>30</v>
      </c>
      <c r="AX38" s="10">
        <f t="shared" si="12"/>
        <v>2.6131905922636655E-2</v>
      </c>
      <c r="AY38" s="11">
        <f t="shared" si="18"/>
        <v>8.7106353075455515E-4</v>
      </c>
      <c r="AZ38" s="140">
        <f t="shared" si="14"/>
        <v>0.97086466165413532</v>
      </c>
      <c r="BA38" s="11" t="str">
        <f t="shared" si="15"/>
        <v>continues</v>
      </c>
      <c r="BB38" s="142"/>
    </row>
    <row r="39" spans="1:54" x14ac:dyDescent="0.45">
      <c r="A39" s="153" t="s">
        <v>103</v>
      </c>
      <c r="B39" s="154">
        <v>12</v>
      </c>
      <c r="C39" s="130">
        <v>103.6</v>
      </c>
      <c r="D39" s="231">
        <v>93.8</v>
      </c>
      <c r="E39" s="235">
        <v>30</v>
      </c>
      <c r="F39" s="234">
        <f t="shared" si="4"/>
        <v>0.7907008953365543</v>
      </c>
      <c r="G39" s="234">
        <f t="shared" si="0"/>
        <v>2.6356696511218476E-2</v>
      </c>
      <c r="H39" s="209"/>
      <c r="I39" s="209"/>
      <c r="J39" s="152"/>
      <c r="K39" s="39"/>
      <c r="L39" s="39"/>
      <c r="M39" s="39"/>
      <c r="N39" s="34"/>
      <c r="O39" s="34"/>
      <c r="P39" s="34"/>
      <c r="Q39" s="34"/>
      <c r="R39" s="241"/>
      <c r="S39" s="34"/>
      <c r="T39" s="22"/>
      <c r="U39" s="208"/>
      <c r="V39" s="28"/>
      <c r="W39" s="33" t="s">
        <v>13</v>
      </c>
      <c r="X39" s="19">
        <v>12</v>
      </c>
      <c r="Y39" s="130">
        <v>103.6</v>
      </c>
      <c r="Z39" s="12">
        <v>65.900000000000006</v>
      </c>
      <c r="AA39" s="235">
        <v>30</v>
      </c>
      <c r="AB39" s="236">
        <f t="shared" si="5"/>
        <v>0.55551374203282444</v>
      </c>
      <c r="AC39" s="12">
        <f t="shared" si="16"/>
        <v>1.851712473442748E-2</v>
      </c>
      <c r="AD39" s="141">
        <f t="shared" si="7"/>
        <v>0.29744136460554371</v>
      </c>
      <c r="AE39" s="12" t="str">
        <f t="shared" si="8"/>
        <v>continues</v>
      </c>
      <c r="AF39" s="142"/>
      <c r="AG39" s="28"/>
      <c r="AH39" s="33" t="s">
        <v>13</v>
      </c>
      <c r="AI39" s="19">
        <v>12</v>
      </c>
      <c r="AJ39" s="130">
        <v>103.6</v>
      </c>
      <c r="AK39" s="12">
        <v>34.299999999999997</v>
      </c>
      <c r="AL39" s="235">
        <v>30</v>
      </c>
      <c r="AM39" s="236">
        <f t="shared" si="9"/>
        <v>0.28913689456336683</v>
      </c>
      <c r="AN39" s="12">
        <f t="shared" si="17"/>
        <v>9.6378964854455604E-3</v>
      </c>
      <c r="AO39" s="141">
        <f t="shared" si="10"/>
        <v>0.63432835820895528</v>
      </c>
      <c r="AP39" s="12" t="str">
        <f t="shared" si="11"/>
        <v>continues</v>
      </c>
      <c r="AS39" s="33" t="s">
        <v>13</v>
      </c>
      <c r="AT39" s="19">
        <v>12</v>
      </c>
      <c r="AU39" s="130">
        <v>103.6</v>
      </c>
      <c r="AV39" s="12">
        <v>7.7</v>
      </c>
      <c r="AW39" s="237">
        <v>30</v>
      </c>
      <c r="AX39" s="236">
        <f t="shared" si="12"/>
        <v>6.4908282453000718E-2</v>
      </c>
      <c r="AY39" s="12">
        <f t="shared" si="18"/>
        <v>2.1636094151000237E-3</v>
      </c>
      <c r="AZ39" s="141">
        <f t="shared" si="14"/>
        <v>0.91791044776119401</v>
      </c>
      <c r="BA39" s="12" t="str">
        <f t="shared" si="15"/>
        <v>continues</v>
      </c>
      <c r="BB39" s="142"/>
    </row>
    <row r="40" spans="1:54" x14ac:dyDescent="0.45">
      <c r="D40" s="21"/>
      <c r="J40" s="14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1"/>
      <c r="W40" s="142"/>
      <c r="X40" s="142"/>
      <c r="Y40" s="142"/>
      <c r="Z40" s="142"/>
      <c r="AA40" s="142"/>
      <c r="AB40" s="142"/>
      <c r="AC40" s="142"/>
      <c r="AD40" s="142"/>
      <c r="AF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</row>
    <row r="41" spans="1:54" s="28" customFormat="1" x14ac:dyDescent="0.45"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155"/>
      <c r="X41" s="34"/>
      <c r="Y41" s="34"/>
      <c r="AI41" s="34"/>
      <c r="AJ41" s="34"/>
      <c r="AT41" s="34"/>
      <c r="AU41" s="34"/>
    </row>
    <row r="42" spans="1:54" s="28" customFormat="1" x14ac:dyDescent="0.45">
      <c r="B42" s="157"/>
      <c r="C42" s="257" t="s">
        <v>3</v>
      </c>
      <c r="D42" s="258"/>
      <c r="K42" s="34"/>
      <c r="L42" s="34"/>
      <c r="M42" s="255"/>
      <c r="N42" s="255"/>
      <c r="O42" s="34"/>
      <c r="P42" s="34"/>
      <c r="Q42" s="34"/>
      <c r="R42" s="34"/>
      <c r="S42" s="34"/>
      <c r="T42" s="34"/>
      <c r="U42" s="155"/>
      <c r="Y42" s="257" t="s">
        <v>3</v>
      </c>
      <c r="Z42" s="258"/>
      <c r="AJ42" s="257" t="s">
        <v>3</v>
      </c>
      <c r="AK42" s="258"/>
      <c r="AU42" s="257" t="s">
        <v>3</v>
      </c>
      <c r="AV42" s="258"/>
    </row>
    <row r="43" spans="1:54" s="28" customFormat="1" x14ac:dyDescent="0.45">
      <c r="B43" s="158"/>
      <c r="C43" s="158" t="s">
        <v>125</v>
      </c>
      <c r="D43" s="158" t="s">
        <v>13</v>
      </c>
      <c r="E43" s="35"/>
      <c r="K43" s="34"/>
      <c r="L43" s="34"/>
      <c r="M43" s="39"/>
      <c r="N43" s="39"/>
      <c r="O43" s="34"/>
      <c r="P43" s="34"/>
      <c r="Q43" s="34"/>
      <c r="R43" s="34"/>
      <c r="S43" s="34"/>
      <c r="T43" s="34"/>
      <c r="U43" s="155"/>
      <c r="Y43" s="129" t="s">
        <v>4</v>
      </c>
      <c r="Z43" s="130" t="s">
        <v>13</v>
      </c>
      <c r="AJ43" s="129" t="s">
        <v>4</v>
      </c>
      <c r="AK43" s="130" t="s">
        <v>13</v>
      </c>
      <c r="AU43" s="129" t="s">
        <v>4</v>
      </c>
      <c r="AV43" s="130" t="s">
        <v>13</v>
      </c>
    </row>
    <row r="44" spans="1:54" s="28" customFormat="1" x14ac:dyDescent="0.45">
      <c r="B44" s="166" t="s">
        <v>10</v>
      </c>
      <c r="C44" s="161">
        <f>AVERAGE(G16:G27)</f>
        <v>2.3958078753510182E-2</v>
      </c>
      <c r="D44" s="161">
        <f>AVERAGE(G28:G39)</f>
        <v>2.5043076509193463E-2</v>
      </c>
      <c r="E44" s="35"/>
      <c r="K44" s="34"/>
      <c r="L44" s="39"/>
      <c r="M44" s="224"/>
      <c r="N44" s="224"/>
      <c r="O44" s="34"/>
      <c r="P44" s="34"/>
      <c r="Q44" s="34"/>
      <c r="R44" s="34"/>
      <c r="S44" s="34"/>
      <c r="T44" s="34"/>
      <c r="U44" s="155"/>
      <c r="X44" s="166" t="s">
        <v>10</v>
      </c>
      <c r="Y44" s="204">
        <f>AVERAGE(AC16:AC27)</f>
        <v>1.5919260773203481E-2</v>
      </c>
      <c r="Z44" s="205">
        <f>AVERAGE(AC28:AC39)</f>
        <v>1.6927199633937309E-2</v>
      </c>
      <c r="AG44" s="156"/>
      <c r="AI44" s="29" t="s">
        <v>10</v>
      </c>
      <c r="AJ44" s="204">
        <f>AVERAGE(AN16:AN27)</f>
        <v>3.7243713426397111E-3</v>
      </c>
      <c r="AK44" s="205">
        <f>AVERAGE(AN28:AN39)</f>
        <v>7.2167145209288677E-3</v>
      </c>
      <c r="AT44" s="166" t="s">
        <v>10</v>
      </c>
      <c r="AU44" s="204">
        <f>AVERAGE(AY16:AY27)</f>
        <v>1.6220684516983655E-3</v>
      </c>
      <c r="AV44" s="205">
        <f>AVERAGE(AY28:AY39)</f>
        <v>1.0724384330257695E-3</v>
      </c>
    </row>
    <row r="45" spans="1:54" s="28" customFormat="1" x14ac:dyDescent="0.45">
      <c r="B45" s="159" t="s">
        <v>11</v>
      </c>
      <c r="C45" s="161">
        <f>_xlfn.STDEV.S(G16:G27)</f>
        <v>7.4330526303929547E-3</v>
      </c>
      <c r="D45" s="161">
        <f>_xlfn.STDEV.S(G28:G39)</f>
        <v>8.1094740046293839E-3</v>
      </c>
      <c r="E45" s="35"/>
      <c r="K45" s="34"/>
      <c r="L45" s="39"/>
      <c r="M45" s="224"/>
      <c r="N45" s="224"/>
      <c r="O45" s="34"/>
      <c r="P45" s="34"/>
      <c r="Q45" s="34"/>
      <c r="R45" s="34"/>
      <c r="S45" s="34"/>
      <c r="T45" s="34"/>
      <c r="U45" s="155"/>
      <c r="X45" s="166" t="s">
        <v>11</v>
      </c>
      <c r="Y45" s="204">
        <f>_xlfn.STDEV.S(AC16:AC27)</f>
        <v>8.4820697387006337E-3</v>
      </c>
      <c r="Z45" s="205">
        <f>_xlfn.STDEV.S(AC28:AC39)</f>
        <v>5.7796270235593878E-3</v>
      </c>
      <c r="AG45" s="156"/>
      <c r="AI45" s="29" t="s">
        <v>11</v>
      </c>
      <c r="AJ45" s="204">
        <f>_xlfn.STDEV.S(AN16:AN27)</f>
        <v>5.9463426423027261E-3</v>
      </c>
      <c r="AK45" s="205">
        <f>_xlfn.STDEV.S(AN28:AN39)</f>
        <v>4.2851117727501801E-3</v>
      </c>
      <c r="AT45" s="166" t="s">
        <v>11</v>
      </c>
      <c r="AU45" s="204">
        <f>_xlfn.STDEV.S(AY16:AY27)</f>
        <v>3.7266941411756996E-3</v>
      </c>
      <c r="AV45" s="205">
        <f>_xlfn.STDEV.S(AY28:AY39)</f>
        <v>1.6585376009751486E-3</v>
      </c>
    </row>
    <row r="46" spans="1:54" s="28" customFormat="1" x14ac:dyDescent="0.45">
      <c r="B46" s="158" t="s">
        <v>12</v>
      </c>
      <c r="C46" s="160">
        <f>C45/C44</f>
        <v>0.31025244999263191</v>
      </c>
      <c r="D46" s="160">
        <f>D45/D44</f>
        <v>0.32382099705890161</v>
      </c>
      <c r="K46" s="34"/>
      <c r="L46" s="39"/>
      <c r="M46" s="228"/>
      <c r="N46" s="228"/>
      <c r="O46" s="34"/>
      <c r="P46" s="34"/>
      <c r="Q46" s="34"/>
      <c r="R46" s="34"/>
      <c r="S46" s="34"/>
      <c r="T46" s="34"/>
      <c r="U46" s="155"/>
      <c r="X46" s="166" t="s">
        <v>12</v>
      </c>
      <c r="Y46" s="36">
        <f>Y45/Y44</f>
        <v>0.53281806608622828</v>
      </c>
      <c r="Z46" s="37">
        <f>Z45/Z44</f>
        <v>0.34144023515690242</v>
      </c>
      <c r="AG46" s="156"/>
      <c r="AI46" s="29" t="s">
        <v>12</v>
      </c>
      <c r="AJ46" s="36">
        <f>AJ45/AJ44</f>
        <v>1.5966030492781516</v>
      </c>
      <c r="AK46" s="37">
        <f>AK45/AK44</f>
        <v>0.5937759849475992</v>
      </c>
      <c r="AT46" s="166" t="s">
        <v>12</v>
      </c>
      <c r="AU46" s="36">
        <f>AU45/AU44</f>
        <v>2.2974949899763559</v>
      </c>
      <c r="AV46" s="37">
        <f>AV45/AV44</f>
        <v>1.5465107831838545</v>
      </c>
    </row>
    <row r="47" spans="1:54" s="28" customFormat="1" x14ac:dyDescent="0.45">
      <c r="A47" s="38"/>
      <c r="K47" s="34"/>
      <c r="L47" s="39"/>
      <c r="M47" s="34"/>
      <c r="N47" s="34"/>
      <c r="O47" s="34"/>
      <c r="P47" s="34"/>
      <c r="Q47" s="34"/>
      <c r="R47" s="34"/>
      <c r="S47" s="34"/>
      <c r="T47" s="34"/>
      <c r="U47" s="155"/>
      <c r="X47" s="38"/>
      <c r="AG47" s="156"/>
      <c r="AI47" s="38"/>
      <c r="AT47" s="38"/>
    </row>
    <row r="48" spans="1:54" s="28" customFormat="1" x14ac:dyDescent="0.45">
      <c r="A48" s="39"/>
      <c r="B48" s="34"/>
      <c r="K48" s="34"/>
      <c r="L48" s="39"/>
      <c r="M48" s="214"/>
      <c r="N48" s="214"/>
      <c r="O48" s="34"/>
      <c r="P48" s="34"/>
      <c r="Q48" s="34"/>
      <c r="R48" s="34"/>
      <c r="S48" s="34"/>
      <c r="T48" s="34"/>
      <c r="U48" s="155"/>
      <c r="X48" s="38" t="s">
        <v>20</v>
      </c>
      <c r="Y48" s="40">
        <f>($C$44-Y44)/$C$44</f>
        <v>0.33553683761595055</v>
      </c>
      <c r="Z48" s="40">
        <f>($D$44-Z44)/$D$44</f>
        <v>0.32407667134174856</v>
      </c>
      <c r="AG48" s="156"/>
      <c r="AI48" s="38" t="s">
        <v>20</v>
      </c>
      <c r="AJ48" s="40">
        <f>($C$44-AJ44)/$C$44</f>
        <v>0.84454632690052234</v>
      </c>
      <c r="AK48" s="40">
        <f>($D$44-AK44)/$D$44</f>
        <v>0.71182795698924728</v>
      </c>
      <c r="AT48" s="38" t="s">
        <v>20</v>
      </c>
      <c r="AU48" s="40">
        <f>($C$44-AU44)/$C$44</f>
        <v>0.93229555389700391</v>
      </c>
      <c r="AV48" s="40">
        <f>($D$44-AV44)/$D$44</f>
        <v>0.95717625058438516</v>
      </c>
    </row>
    <row r="49" spans="1:47" s="28" customFormat="1" x14ac:dyDescent="0.45">
      <c r="A49" s="34"/>
      <c r="B49" s="34"/>
      <c r="K49" s="155"/>
      <c r="L49" s="227"/>
      <c r="M49" s="155"/>
      <c r="N49" s="155"/>
      <c r="O49" s="155"/>
      <c r="P49" s="155"/>
      <c r="Q49" s="155"/>
      <c r="R49" s="155"/>
      <c r="S49" s="155"/>
      <c r="T49" s="155"/>
      <c r="U49" s="155"/>
      <c r="X49" s="38" t="s">
        <v>21</v>
      </c>
      <c r="Y49" s="28" t="str">
        <f>Y12</f>
        <v>1 months</v>
      </c>
      <c r="AG49" s="156"/>
      <c r="AI49" s="38" t="s">
        <v>21</v>
      </c>
      <c r="AJ49" s="28" t="str">
        <f>AJ12</f>
        <v>3 months</v>
      </c>
      <c r="AT49" s="38" t="s">
        <v>21</v>
      </c>
      <c r="AU49" s="28" t="str">
        <f>AU12</f>
        <v>6 months</v>
      </c>
    </row>
    <row r="50" spans="1:47" s="28" customFormat="1" x14ac:dyDescent="0.45">
      <c r="W50" s="155"/>
      <c r="X50" s="155"/>
      <c r="Y50" s="155"/>
      <c r="Z50" s="155"/>
      <c r="AA50" s="155"/>
      <c r="AB50" s="155"/>
      <c r="AC50" s="155"/>
      <c r="AD50" s="155"/>
      <c r="AE50" s="211"/>
      <c r="AF50" s="211"/>
      <c r="AG50" s="156"/>
    </row>
    <row r="51" spans="1:47" s="28" customFormat="1" x14ac:dyDescent="0.45">
      <c r="AE51" s="156"/>
      <c r="AF51" s="156"/>
      <c r="AG51" s="156"/>
    </row>
    <row r="52" spans="1:47" x14ac:dyDescent="0.45">
      <c r="W52" s="22"/>
      <c r="X52" s="22"/>
      <c r="Y52" s="22"/>
      <c r="Z52" s="22"/>
      <c r="AA52" s="22"/>
      <c r="AB52" s="22"/>
      <c r="AC52" s="22"/>
      <c r="AD52" s="22"/>
      <c r="AE52" s="215"/>
      <c r="AF52" s="215"/>
      <c r="AG52" s="156"/>
    </row>
    <row r="53" spans="1:47" ht="15.75" x14ac:dyDescent="0.5">
      <c r="W53" s="127"/>
      <c r="X53" s="216"/>
      <c r="Y53" s="217"/>
      <c r="Z53" s="22"/>
      <c r="AA53" s="22"/>
      <c r="AB53" s="22"/>
      <c r="AC53" s="22"/>
      <c r="AD53" s="22"/>
      <c r="AE53" s="22"/>
      <c r="AF53" s="22"/>
      <c r="AG53" s="156"/>
    </row>
    <row r="54" spans="1:47" x14ac:dyDescent="0.45">
      <c r="W54" s="259"/>
      <c r="X54" s="259"/>
      <c r="Y54" s="259"/>
      <c r="Z54" s="259"/>
      <c r="AA54" s="259"/>
      <c r="AB54" s="259"/>
      <c r="AC54" s="259"/>
      <c r="AD54" s="259"/>
      <c r="AE54" s="259"/>
      <c r="AF54" s="170"/>
      <c r="AG54" s="156"/>
    </row>
    <row r="55" spans="1:47" ht="15" customHeight="1" x14ac:dyDescent="0.45">
      <c r="W55" s="260"/>
      <c r="X55" s="260"/>
      <c r="Y55" s="261"/>
      <c r="Z55" s="170"/>
      <c r="AA55" s="170"/>
      <c r="AB55" s="170"/>
      <c r="AC55" s="170"/>
      <c r="AD55" s="262"/>
      <c r="AE55" s="170"/>
      <c r="AF55" s="170"/>
      <c r="AG55" s="156"/>
    </row>
    <row r="56" spans="1:47" x14ac:dyDescent="0.45">
      <c r="W56" s="260"/>
      <c r="X56" s="260"/>
      <c r="Y56" s="261"/>
      <c r="Z56" s="170"/>
      <c r="AA56" s="170"/>
      <c r="AB56" s="170"/>
      <c r="AC56" s="170"/>
      <c r="AD56" s="262"/>
      <c r="AE56" s="170"/>
      <c r="AF56" s="170"/>
      <c r="AG56" s="156"/>
    </row>
    <row r="57" spans="1:47" x14ac:dyDescent="0.45">
      <c r="W57" s="218"/>
      <c r="X57" s="218"/>
      <c r="Y57" s="218"/>
      <c r="Z57" s="219"/>
      <c r="AA57" s="220"/>
      <c r="AB57" s="221"/>
      <c r="AC57" s="221"/>
      <c r="AD57" s="222"/>
      <c r="AE57" s="223"/>
      <c r="AF57" s="224"/>
      <c r="AG57" s="156"/>
    </row>
    <row r="58" spans="1:47" x14ac:dyDescent="0.45">
      <c r="W58" s="218"/>
      <c r="X58" s="218"/>
      <c r="Y58" s="218"/>
      <c r="Z58" s="220"/>
      <c r="AA58" s="220"/>
      <c r="AB58" s="220"/>
      <c r="AC58" s="220"/>
      <c r="AD58" s="222"/>
      <c r="AE58" s="220"/>
      <c r="AF58" s="221"/>
      <c r="AG58" s="156"/>
    </row>
    <row r="59" spans="1:47" x14ac:dyDescent="0.45">
      <c r="W59" s="218"/>
      <c r="X59" s="218"/>
      <c r="Y59" s="218"/>
      <c r="Z59" s="219"/>
      <c r="AA59" s="220"/>
      <c r="AB59" s="221"/>
      <c r="AC59" s="221"/>
      <c r="AD59" s="222"/>
      <c r="AE59" s="224"/>
      <c r="AF59" s="224"/>
      <c r="AG59" s="156"/>
    </row>
    <row r="60" spans="1:47" x14ac:dyDescent="0.45">
      <c r="W60" s="218"/>
      <c r="X60" s="218"/>
      <c r="Y60" s="218"/>
      <c r="Z60" s="219"/>
      <c r="AA60" s="220"/>
      <c r="AB60" s="221"/>
      <c r="AC60" s="221"/>
      <c r="AD60" s="222"/>
      <c r="AE60" s="224"/>
      <c r="AF60" s="224"/>
      <c r="AG60" s="156"/>
    </row>
    <row r="61" spans="1:47" x14ac:dyDescent="0.45">
      <c r="W61" s="218"/>
      <c r="X61" s="218"/>
      <c r="Y61" s="218"/>
      <c r="Z61" s="219"/>
      <c r="AA61" s="220"/>
      <c r="AB61" s="221"/>
      <c r="AC61" s="221"/>
      <c r="AD61" s="222"/>
      <c r="AE61" s="224"/>
      <c r="AF61" s="224"/>
    </row>
    <row r="62" spans="1:47" x14ac:dyDescent="0.45">
      <c r="W62" s="218"/>
      <c r="X62" s="218"/>
      <c r="Y62" s="218"/>
      <c r="Z62" s="219"/>
      <c r="AA62" s="220"/>
      <c r="AB62" s="221"/>
      <c r="AC62" s="221"/>
      <c r="AD62" s="222"/>
      <c r="AE62" s="224"/>
      <c r="AF62" s="224"/>
    </row>
    <row r="63" spans="1:47" x14ac:dyDescent="0.45">
      <c r="W63" s="218"/>
      <c r="X63" s="218"/>
      <c r="Y63" s="218"/>
      <c r="Z63" s="219"/>
      <c r="AA63" s="220"/>
      <c r="AB63" s="221"/>
      <c r="AC63" s="221"/>
      <c r="AD63" s="222"/>
      <c r="AE63" s="224"/>
      <c r="AF63" s="224"/>
    </row>
    <row r="64" spans="1:47" x14ac:dyDescent="0.45">
      <c r="W64" s="218"/>
      <c r="X64" s="218"/>
      <c r="Y64" s="218"/>
      <c r="Z64" s="219"/>
      <c r="AA64" s="220"/>
      <c r="AB64" s="221"/>
      <c r="AC64" s="221"/>
      <c r="AD64" s="222"/>
      <c r="AE64" s="224"/>
      <c r="AF64" s="224"/>
    </row>
    <row r="65" spans="23:34" x14ac:dyDescent="0.45">
      <c r="W65" s="218"/>
      <c r="X65" s="218"/>
      <c r="Y65" s="218"/>
      <c r="Z65" s="219"/>
      <c r="AA65" s="220"/>
      <c r="AB65" s="221"/>
      <c r="AC65" s="221"/>
      <c r="AD65" s="222"/>
      <c r="AE65" s="224"/>
      <c r="AF65" s="224"/>
    </row>
    <row r="66" spans="23:34" x14ac:dyDescent="0.45">
      <c r="W66" s="218"/>
      <c r="X66" s="218"/>
      <c r="Y66" s="218"/>
      <c r="Z66" s="219"/>
      <c r="AA66" s="220"/>
      <c r="AB66" s="221"/>
      <c r="AC66" s="221"/>
      <c r="AD66" s="222"/>
      <c r="AE66" s="224"/>
      <c r="AF66" s="224"/>
    </row>
    <row r="67" spans="23:34" x14ac:dyDescent="0.45">
      <c r="W67" s="218"/>
      <c r="X67" s="218"/>
      <c r="Y67" s="218"/>
      <c r="Z67" s="219"/>
      <c r="AA67" s="220"/>
      <c r="AB67" s="221"/>
      <c r="AC67" s="221"/>
      <c r="AD67" s="222"/>
      <c r="AE67" s="224"/>
      <c r="AF67" s="224"/>
    </row>
    <row r="68" spans="23:34" x14ac:dyDescent="0.45">
      <c r="W68" s="218"/>
      <c r="X68" s="218"/>
      <c r="Y68" s="218"/>
      <c r="Z68" s="219"/>
      <c r="AA68" s="220"/>
      <c r="AB68" s="221"/>
      <c r="AC68" s="221"/>
      <c r="AD68" s="222"/>
      <c r="AE68" s="224"/>
      <c r="AF68" s="224"/>
    </row>
    <row r="69" spans="23:34" x14ac:dyDescent="0.45">
      <c r="W69" s="218"/>
      <c r="X69" s="218"/>
      <c r="Y69" s="218"/>
      <c r="Z69" s="219"/>
      <c r="AA69" s="220"/>
      <c r="AB69" s="221"/>
      <c r="AC69" s="221"/>
      <c r="AD69" s="222"/>
      <c r="AE69" s="223"/>
      <c r="AF69" s="224"/>
    </row>
    <row r="70" spans="23:34" x14ac:dyDescent="0.45">
      <c r="W70" s="218"/>
      <c r="X70" s="218"/>
      <c r="Y70" s="218"/>
      <c r="Z70" s="219"/>
      <c r="AA70" s="220"/>
      <c r="AB70" s="221"/>
      <c r="AC70" s="221"/>
      <c r="AD70" s="222"/>
      <c r="AE70" s="224"/>
      <c r="AF70" s="224"/>
    </row>
    <row r="71" spans="23:34" x14ac:dyDescent="0.45">
      <c r="W71" s="218"/>
      <c r="X71" s="218"/>
      <c r="Y71" s="218"/>
      <c r="Z71" s="219"/>
      <c r="AA71" s="220"/>
      <c r="AB71" s="221"/>
      <c r="AC71" s="221"/>
      <c r="AD71" s="222"/>
      <c r="AE71" s="224"/>
      <c r="AF71" s="224"/>
    </row>
    <row r="72" spans="23:34" x14ac:dyDescent="0.45">
      <c r="W72" s="218"/>
      <c r="X72" s="218"/>
      <c r="Y72" s="218"/>
      <c r="Z72" s="219"/>
      <c r="AA72" s="220"/>
      <c r="AB72" s="221"/>
      <c r="AC72" s="221"/>
      <c r="AD72" s="222"/>
      <c r="AE72" s="224"/>
      <c r="AF72" s="224"/>
      <c r="AH72" s="24"/>
    </row>
    <row r="73" spans="23:34" x14ac:dyDescent="0.45">
      <c r="W73" s="218"/>
      <c r="X73" s="218"/>
      <c r="Y73" s="218"/>
      <c r="Z73" s="219"/>
      <c r="AA73" s="220"/>
      <c r="AB73" s="221"/>
      <c r="AC73" s="221"/>
      <c r="AD73" s="222"/>
      <c r="AE73" s="224"/>
      <c r="AF73" s="224"/>
    </row>
    <row r="74" spans="23:34" x14ac:dyDescent="0.45">
      <c r="W74" s="218"/>
      <c r="X74" s="218"/>
      <c r="Y74" s="218"/>
      <c r="Z74" s="219"/>
      <c r="AA74" s="220"/>
      <c r="AB74" s="221"/>
      <c r="AC74" s="221"/>
      <c r="AD74" s="222"/>
      <c r="AE74" s="224"/>
      <c r="AF74" s="224"/>
    </row>
    <row r="75" spans="23:34" x14ac:dyDescent="0.45">
      <c r="W75" s="218"/>
      <c r="X75" s="218"/>
      <c r="Y75" s="218"/>
      <c r="Z75" s="219"/>
      <c r="AA75" s="220"/>
      <c r="AB75" s="221"/>
      <c r="AC75" s="221"/>
      <c r="AD75" s="222"/>
      <c r="AE75" s="224"/>
      <c r="AF75" s="224"/>
    </row>
    <row r="76" spans="23:34" x14ac:dyDescent="0.45">
      <c r="W76" s="218"/>
      <c r="X76" s="218"/>
      <c r="Y76" s="218"/>
      <c r="Z76" s="219"/>
      <c r="AA76" s="220"/>
      <c r="AB76" s="221"/>
      <c r="AC76" s="221"/>
      <c r="AD76" s="222"/>
      <c r="AE76" s="224"/>
      <c r="AF76" s="224"/>
    </row>
    <row r="77" spans="23:34" x14ac:dyDescent="0.45">
      <c r="W77" s="218"/>
      <c r="X77" s="218"/>
      <c r="Y77" s="218"/>
      <c r="Z77" s="219"/>
      <c r="AA77" s="220"/>
      <c r="AB77" s="221"/>
      <c r="AC77" s="221"/>
      <c r="AD77" s="222"/>
      <c r="AE77" s="224"/>
      <c r="AF77" s="34"/>
    </row>
    <row r="78" spans="23:34" x14ac:dyDescent="0.45">
      <c r="W78" s="218"/>
      <c r="X78" s="218"/>
      <c r="Y78" s="218"/>
      <c r="Z78" s="219"/>
      <c r="AA78" s="220"/>
      <c r="AB78" s="221"/>
      <c r="AC78" s="221"/>
      <c r="AD78" s="222"/>
      <c r="AE78" s="34"/>
      <c r="AF78" s="34"/>
    </row>
    <row r="79" spans="23:34" x14ac:dyDescent="0.45">
      <c r="W79" s="218"/>
      <c r="X79" s="218"/>
      <c r="Y79" s="218"/>
      <c r="Z79" s="219"/>
      <c r="AA79" s="220"/>
      <c r="AB79" s="221"/>
      <c r="AC79" s="221"/>
      <c r="AD79" s="222"/>
      <c r="AE79" s="34"/>
      <c r="AF79" s="34"/>
    </row>
    <row r="80" spans="23:34" x14ac:dyDescent="0.45">
      <c r="W80" s="218"/>
      <c r="X80" s="218"/>
      <c r="Y80" s="218"/>
      <c r="Z80" s="219"/>
      <c r="AA80" s="220"/>
      <c r="AB80" s="221"/>
      <c r="AC80" s="221"/>
      <c r="AD80" s="222"/>
      <c r="AE80" s="224"/>
      <c r="AF80" s="224"/>
    </row>
    <row r="81" spans="23:32" x14ac:dyDescent="0.45">
      <c r="W81" s="22"/>
      <c r="X81" s="22"/>
      <c r="Y81" s="22"/>
      <c r="Z81" s="22"/>
      <c r="AA81" s="22"/>
      <c r="AB81" s="22"/>
      <c r="AC81" s="22"/>
      <c r="AD81" s="22"/>
      <c r="AE81" s="22"/>
      <c r="AF81" s="34"/>
    </row>
    <row r="82" spans="23:32" x14ac:dyDescent="0.45">
      <c r="W82" s="34"/>
      <c r="X82" s="34"/>
      <c r="Y82" s="34"/>
      <c r="Z82" s="34"/>
      <c r="AA82" s="34"/>
      <c r="AB82" s="34"/>
      <c r="AC82" s="34"/>
      <c r="AD82" s="34"/>
      <c r="AE82" s="34"/>
      <c r="AF82" s="34"/>
    </row>
    <row r="83" spans="23:32" x14ac:dyDescent="0.45">
      <c r="W83" s="34"/>
      <c r="X83" s="225"/>
      <c r="Y83" s="253"/>
      <c r="Z83" s="253"/>
      <c r="AA83" s="34"/>
      <c r="AB83" s="34"/>
      <c r="AC83" s="34"/>
      <c r="AD83" s="34"/>
      <c r="AE83" s="34"/>
      <c r="AF83" s="34"/>
    </row>
    <row r="84" spans="23:32" x14ac:dyDescent="0.45">
      <c r="W84" s="34"/>
      <c r="X84" s="86"/>
      <c r="Y84" s="86"/>
      <c r="Z84" s="86"/>
      <c r="AA84" s="34"/>
      <c r="AB84" s="34"/>
      <c r="AC84" s="34"/>
      <c r="AD84" s="34"/>
      <c r="AE84" s="34"/>
      <c r="AF84" s="34"/>
    </row>
    <row r="85" spans="23:32" x14ac:dyDescent="0.45">
      <c r="W85" s="34"/>
      <c r="X85" s="86"/>
      <c r="Y85" s="210"/>
      <c r="Z85" s="210"/>
      <c r="AA85" s="34"/>
      <c r="AB85" s="34"/>
      <c r="AC85" s="34"/>
      <c r="AD85" s="34"/>
      <c r="AE85" s="215"/>
      <c r="AF85" s="215"/>
    </row>
    <row r="86" spans="23:32" x14ac:dyDescent="0.45">
      <c r="W86" s="34"/>
      <c r="X86" s="212"/>
      <c r="Y86" s="210"/>
      <c r="Z86" s="210"/>
      <c r="AA86" s="34"/>
      <c r="AB86" s="34"/>
      <c r="AC86" s="34"/>
      <c r="AD86" s="34"/>
      <c r="AE86" s="215"/>
      <c r="AF86" s="215"/>
    </row>
    <row r="87" spans="23:32" x14ac:dyDescent="0.45">
      <c r="W87" s="34"/>
      <c r="X87" s="86"/>
      <c r="Y87" s="213"/>
      <c r="Z87" s="213"/>
      <c r="AA87" s="34"/>
      <c r="AB87" s="34"/>
      <c r="AC87" s="34"/>
      <c r="AD87" s="34"/>
      <c r="AE87" s="215"/>
      <c r="AF87" s="215"/>
    </row>
    <row r="88" spans="23:32" x14ac:dyDescent="0.45">
      <c r="W88" s="254"/>
      <c r="X88" s="254"/>
      <c r="Y88" s="226"/>
      <c r="Z88" s="226"/>
      <c r="AA88" s="34"/>
      <c r="AB88" s="34"/>
      <c r="AC88" s="34"/>
      <c r="AD88" s="34"/>
      <c r="AE88" s="215"/>
      <c r="AF88" s="215"/>
    </row>
    <row r="89" spans="23:32" x14ac:dyDescent="0.45">
      <c r="W89" s="255"/>
      <c r="X89" s="255"/>
      <c r="Y89" s="214"/>
      <c r="Z89" s="214"/>
      <c r="AA89" s="34"/>
      <c r="AB89" s="34"/>
      <c r="AC89" s="34"/>
      <c r="AD89" s="34"/>
      <c r="AE89" s="215"/>
      <c r="AF89" s="215"/>
    </row>
    <row r="90" spans="23:32" x14ac:dyDescent="0.45">
      <c r="W90" s="255"/>
      <c r="X90" s="255"/>
      <c r="Y90" s="256"/>
      <c r="Z90" s="256"/>
      <c r="AA90" s="34"/>
      <c r="AB90" s="34"/>
      <c r="AC90" s="34"/>
      <c r="AD90" s="34"/>
      <c r="AE90" s="215"/>
      <c r="AF90" s="215"/>
    </row>
  </sheetData>
  <mergeCells count="31">
    <mergeCell ref="C42:D42"/>
    <mergeCell ref="A13:H13"/>
    <mergeCell ref="C14:C15"/>
    <mergeCell ref="B14:B15"/>
    <mergeCell ref="A14:A15"/>
    <mergeCell ref="AS14:AS15"/>
    <mergeCell ref="AT14:AT15"/>
    <mergeCell ref="BA14:BA15"/>
    <mergeCell ref="AU42:AV42"/>
    <mergeCell ref="AP14:AP15"/>
    <mergeCell ref="AH14:AH15"/>
    <mergeCell ref="AI14:AI15"/>
    <mergeCell ref="K14:K15"/>
    <mergeCell ref="L14:L15"/>
    <mergeCell ref="W14:W15"/>
    <mergeCell ref="S14:S15"/>
    <mergeCell ref="AE14:AE15"/>
    <mergeCell ref="X14:X15"/>
    <mergeCell ref="AJ42:AK42"/>
    <mergeCell ref="M42:N42"/>
    <mergeCell ref="Y42:Z42"/>
    <mergeCell ref="W54:AE54"/>
    <mergeCell ref="W55:W56"/>
    <mergeCell ref="X55:X56"/>
    <mergeCell ref="Y55:Y56"/>
    <mergeCell ref="AD55:AD56"/>
    <mergeCell ref="Y83:Z83"/>
    <mergeCell ref="W88:X88"/>
    <mergeCell ref="W89:X89"/>
    <mergeCell ref="W90:X90"/>
    <mergeCell ref="Y90:Z90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59"/>
  <sheetViews>
    <sheetView tabSelected="1" topLeftCell="F18" zoomScaleNormal="100" workbookViewId="0">
      <selection activeCell="F30" sqref="F30"/>
    </sheetView>
  </sheetViews>
  <sheetFormatPr defaultColWidth="11.3984375" defaultRowHeight="14.25" x14ac:dyDescent="0.45"/>
  <cols>
    <col min="2" max="2" width="26.1328125" bestFit="1" customWidth="1"/>
    <col min="3" max="3" width="17.59765625" customWidth="1"/>
    <col min="4" max="4" width="14.86328125" customWidth="1"/>
    <col min="7" max="7" width="12.3984375" customWidth="1"/>
    <col min="8" max="8" width="26.1328125" bestFit="1" customWidth="1"/>
    <col min="9" max="9" width="17.59765625" customWidth="1"/>
    <col min="10" max="10" width="14.86328125" customWidth="1"/>
    <col min="14" max="14" width="26.1328125" bestFit="1" customWidth="1"/>
    <col min="15" max="15" width="17.59765625" customWidth="1"/>
    <col min="16" max="16" width="14.86328125" customWidth="1"/>
  </cols>
  <sheetData>
    <row r="1" spans="2:18" s="43" customFormat="1" ht="23.1" customHeight="1" x14ac:dyDescent="0.45">
      <c r="B1" s="276" t="s">
        <v>38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</row>
    <row r="2" spans="2:18" s="43" customFormat="1" ht="23.1" customHeight="1" x14ac:dyDescent="0.45">
      <c r="F2" s="47"/>
      <c r="G2" s="47"/>
      <c r="H2" s="47" t="s">
        <v>128</v>
      </c>
      <c r="I2" s="47"/>
      <c r="J2" s="47"/>
    </row>
    <row r="3" spans="2:18" s="43" customFormat="1" ht="23.1" customHeight="1" x14ac:dyDescent="0.45">
      <c r="B3" s="278" t="s">
        <v>34</v>
      </c>
      <c r="C3" s="278"/>
      <c r="D3" s="278" t="s">
        <v>31</v>
      </c>
      <c r="E3" s="278"/>
      <c r="F3" s="278"/>
      <c r="H3" s="278" t="s">
        <v>34</v>
      </c>
      <c r="I3" s="278"/>
      <c r="J3" s="278" t="s">
        <v>31</v>
      </c>
      <c r="K3" s="278"/>
      <c r="L3" s="278"/>
      <c r="N3" s="278" t="s">
        <v>34</v>
      </c>
      <c r="O3" s="278"/>
      <c r="P3" s="278" t="s">
        <v>31</v>
      </c>
      <c r="Q3" s="278"/>
      <c r="R3" s="278"/>
    </row>
    <row r="4" spans="2:18" s="43" customFormat="1" ht="23.1" customHeight="1" x14ac:dyDescent="0.45">
      <c r="B4" s="41" t="s">
        <v>36</v>
      </c>
      <c r="C4" s="44"/>
      <c r="D4" s="274"/>
      <c r="E4" s="274"/>
      <c r="F4" s="274"/>
      <c r="H4" s="41" t="s">
        <v>36</v>
      </c>
      <c r="I4" s="167" t="s">
        <v>125</v>
      </c>
      <c r="J4" s="274"/>
      <c r="K4" s="274"/>
      <c r="L4" s="274"/>
      <c r="N4" s="41" t="s">
        <v>36</v>
      </c>
      <c r="O4" s="44"/>
      <c r="P4" s="274"/>
      <c r="Q4" s="274"/>
      <c r="R4" s="274"/>
    </row>
    <row r="5" spans="2:18" s="43" customFormat="1" ht="23.1" customHeight="1" x14ac:dyDescent="0.45">
      <c r="B5" s="41" t="s">
        <v>37</v>
      </c>
      <c r="C5" s="44"/>
      <c r="D5" s="274"/>
      <c r="E5" s="274"/>
      <c r="F5" s="274"/>
      <c r="H5" s="41" t="s">
        <v>37</v>
      </c>
      <c r="I5" s="167" t="s">
        <v>94</v>
      </c>
      <c r="J5" s="274"/>
      <c r="K5" s="274"/>
      <c r="L5" s="274"/>
      <c r="N5" s="41" t="s">
        <v>37</v>
      </c>
      <c r="O5" s="44"/>
      <c r="P5" s="274"/>
      <c r="Q5" s="274"/>
      <c r="R5" s="274"/>
    </row>
    <row r="6" spans="2:18" s="43" customFormat="1" ht="23.1" customHeight="1" x14ac:dyDescent="0.45">
      <c r="B6" s="41" t="s">
        <v>25</v>
      </c>
      <c r="C6" s="44"/>
      <c r="D6" s="274"/>
      <c r="E6" s="274"/>
      <c r="F6" s="274"/>
      <c r="H6" s="41" t="s">
        <v>25</v>
      </c>
      <c r="I6" s="167"/>
      <c r="J6" s="274"/>
      <c r="K6" s="274"/>
      <c r="L6" s="274"/>
      <c r="N6" s="41" t="s">
        <v>25</v>
      </c>
      <c r="O6" s="44"/>
      <c r="P6" s="274"/>
      <c r="Q6" s="274"/>
      <c r="R6" s="274"/>
    </row>
    <row r="7" spans="2:18" s="43" customFormat="1" ht="23.1" customHeight="1" x14ac:dyDescent="0.45">
      <c r="B7" s="42" t="s">
        <v>32</v>
      </c>
      <c r="C7" s="44"/>
      <c r="D7" s="274"/>
      <c r="E7" s="274"/>
      <c r="F7" s="274"/>
      <c r="H7" s="42" t="s">
        <v>32</v>
      </c>
      <c r="I7" s="167">
        <v>103.6</v>
      </c>
      <c r="J7" s="274"/>
      <c r="K7" s="274"/>
      <c r="L7" s="274"/>
      <c r="N7" s="42" t="s">
        <v>32</v>
      </c>
      <c r="O7" s="44"/>
      <c r="P7" s="274"/>
      <c r="Q7" s="274"/>
      <c r="R7" s="274"/>
    </row>
    <row r="8" spans="2:18" s="43" customFormat="1" ht="23.1" customHeight="1" x14ac:dyDescent="0.45">
      <c r="B8" s="41" t="s">
        <v>33</v>
      </c>
      <c r="C8" s="44"/>
      <c r="D8" s="274"/>
      <c r="E8" s="274"/>
      <c r="F8" s="274"/>
      <c r="H8" s="41" t="s">
        <v>33</v>
      </c>
      <c r="I8" s="167">
        <v>8</v>
      </c>
      <c r="J8" s="274"/>
      <c r="K8" s="274"/>
      <c r="L8" s="274"/>
      <c r="N8" s="41" t="s">
        <v>33</v>
      </c>
      <c r="O8" s="44"/>
      <c r="P8" s="274"/>
      <c r="Q8" s="274"/>
      <c r="R8" s="274"/>
    </row>
    <row r="9" spans="2:18" s="43" customFormat="1" ht="23.1" customHeight="1" x14ac:dyDescent="0.45">
      <c r="B9" s="41" t="s">
        <v>30</v>
      </c>
      <c r="C9" s="244"/>
      <c r="D9" s="274"/>
      <c r="E9" s="274"/>
      <c r="F9" s="274"/>
      <c r="H9" s="41" t="s">
        <v>30</v>
      </c>
      <c r="I9" s="244">
        <v>0.03</v>
      </c>
      <c r="J9" s="274"/>
      <c r="K9" s="274"/>
      <c r="L9" s="274"/>
      <c r="N9" s="41" t="s">
        <v>30</v>
      </c>
      <c r="O9" s="44"/>
      <c r="P9" s="274"/>
      <c r="Q9" s="274"/>
      <c r="R9" s="274"/>
    </row>
    <row r="10" spans="2:18" s="43" customFormat="1" ht="23.1" customHeight="1" x14ac:dyDescent="0.45">
      <c r="B10" s="41" t="s">
        <v>35</v>
      </c>
      <c r="C10" s="44"/>
      <c r="D10" s="274"/>
      <c r="E10" s="274"/>
      <c r="F10" s="274"/>
      <c r="H10" s="41" t="s">
        <v>35</v>
      </c>
      <c r="I10" s="167" t="s">
        <v>127</v>
      </c>
      <c r="J10" s="274"/>
      <c r="K10" s="274"/>
      <c r="L10" s="274"/>
      <c r="N10" s="41" t="s">
        <v>35</v>
      </c>
      <c r="O10" s="44"/>
      <c r="P10" s="274"/>
      <c r="Q10" s="274"/>
      <c r="R10" s="274"/>
    </row>
    <row r="11" spans="2:18" s="43" customFormat="1" ht="23.1" customHeight="1" x14ac:dyDescent="0.45"/>
    <row r="12" spans="2:18" s="43" customFormat="1" ht="23.1" customHeight="1" x14ac:dyDescent="0.45">
      <c r="B12" s="278" t="s">
        <v>34</v>
      </c>
      <c r="C12" s="278"/>
      <c r="D12" s="278" t="s">
        <v>31</v>
      </c>
      <c r="E12" s="278"/>
      <c r="F12" s="278"/>
      <c r="H12" s="278" t="s">
        <v>34</v>
      </c>
      <c r="I12" s="278"/>
      <c r="J12" s="278" t="s">
        <v>31</v>
      </c>
      <c r="K12" s="278"/>
      <c r="L12" s="278"/>
      <c r="N12" s="278" t="s">
        <v>34</v>
      </c>
      <c r="O12" s="278"/>
      <c r="P12" s="278" t="s">
        <v>31</v>
      </c>
      <c r="Q12" s="278"/>
      <c r="R12" s="278"/>
    </row>
    <row r="13" spans="2:18" s="43" customFormat="1" ht="23.1" customHeight="1" x14ac:dyDescent="0.45">
      <c r="B13" s="41" t="s">
        <v>36</v>
      </c>
      <c r="C13" s="44" t="s">
        <v>125</v>
      </c>
      <c r="D13" s="274"/>
      <c r="E13" s="274"/>
      <c r="F13" s="274"/>
      <c r="H13" s="41" t="s">
        <v>36</v>
      </c>
      <c r="I13" s="167" t="s">
        <v>125</v>
      </c>
      <c r="J13" s="274"/>
      <c r="K13" s="274"/>
      <c r="L13" s="274"/>
      <c r="N13" s="41" t="s">
        <v>36</v>
      </c>
      <c r="O13" s="44"/>
      <c r="P13" s="274"/>
      <c r="Q13" s="274"/>
      <c r="R13" s="274"/>
    </row>
    <row r="14" spans="2:18" s="43" customFormat="1" ht="23.1" customHeight="1" x14ac:dyDescent="0.45">
      <c r="B14" s="41" t="s">
        <v>37</v>
      </c>
      <c r="C14" s="44" t="s">
        <v>108</v>
      </c>
      <c r="D14" s="274"/>
      <c r="E14" s="274"/>
      <c r="F14" s="274"/>
      <c r="H14" s="41" t="s">
        <v>37</v>
      </c>
      <c r="I14" s="167" t="s">
        <v>95</v>
      </c>
      <c r="J14" s="274"/>
      <c r="K14" s="274"/>
      <c r="L14" s="274"/>
      <c r="N14" s="41" t="s">
        <v>37</v>
      </c>
      <c r="O14" s="44"/>
      <c r="P14" s="274"/>
      <c r="Q14" s="274"/>
      <c r="R14" s="274"/>
    </row>
    <row r="15" spans="2:18" s="43" customFormat="1" ht="23.1" customHeight="1" x14ac:dyDescent="0.45">
      <c r="B15" s="41" t="s">
        <v>25</v>
      </c>
      <c r="C15" s="44"/>
      <c r="D15" s="274"/>
      <c r="E15" s="274"/>
      <c r="F15" s="274"/>
      <c r="H15" s="41" t="s">
        <v>25</v>
      </c>
      <c r="I15" s="167"/>
      <c r="J15" s="274"/>
      <c r="K15" s="274"/>
      <c r="L15" s="274"/>
      <c r="N15" s="41" t="s">
        <v>25</v>
      </c>
      <c r="O15" s="44"/>
      <c r="P15" s="274"/>
      <c r="Q15" s="274"/>
      <c r="R15" s="274"/>
    </row>
    <row r="16" spans="2:18" s="43" customFormat="1" ht="23.1" customHeight="1" x14ac:dyDescent="0.45">
      <c r="B16" s="42" t="s">
        <v>32</v>
      </c>
      <c r="C16" s="167">
        <v>103.6</v>
      </c>
      <c r="D16" s="274"/>
      <c r="E16" s="274"/>
      <c r="F16" s="274"/>
      <c r="H16" s="42" t="s">
        <v>32</v>
      </c>
      <c r="I16" s="167">
        <v>103.6</v>
      </c>
      <c r="J16" s="274"/>
      <c r="K16" s="274"/>
      <c r="L16" s="274"/>
      <c r="N16" s="42" t="s">
        <v>32</v>
      </c>
      <c r="O16" s="44"/>
      <c r="P16" s="274"/>
      <c r="Q16" s="274"/>
      <c r="R16" s="274"/>
    </row>
    <row r="17" spans="2:18" s="43" customFormat="1" ht="23.1" customHeight="1" x14ac:dyDescent="0.45">
      <c r="B17" s="41" t="s">
        <v>33</v>
      </c>
      <c r="C17" s="167">
        <v>7</v>
      </c>
      <c r="D17" s="274"/>
      <c r="E17" s="274"/>
      <c r="F17" s="274"/>
      <c r="H17" s="41" t="s">
        <v>33</v>
      </c>
      <c r="I17" s="167">
        <v>5</v>
      </c>
      <c r="J17" s="274"/>
      <c r="K17" s="274"/>
      <c r="L17" s="274"/>
      <c r="N17" s="41" t="s">
        <v>33</v>
      </c>
      <c r="O17" s="44"/>
      <c r="P17" s="274"/>
      <c r="Q17" s="274"/>
      <c r="R17" s="274"/>
    </row>
    <row r="18" spans="2:18" s="43" customFormat="1" ht="23.1" customHeight="1" x14ac:dyDescent="0.45">
      <c r="B18" s="41" t="s">
        <v>30</v>
      </c>
      <c r="C18" s="244">
        <v>0.03</v>
      </c>
      <c r="D18" s="274"/>
      <c r="E18" s="274"/>
      <c r="F18" s="274"/>
      <c r="H18" s="41" t="s">
        <v>30</v>
      </c>
      <c r="I18" s="244">
        <v>0.03</v>
      </c>
      <c r="J18" s="274"/>
      <c r="K18" s="274"/>
      <c r="L18" s="274"/>
      <c r="N18" s="41" t="s">
        <v>30</v>
      </c>
      <c r="O18" s="44"/>
      <c r="P18" s="274"/>
      <c r="Q18" s="274"/>
      <c r="R18" s="274"/>
    </row>
    <row r="19" spans="2:18" s="43" customFormat="1" ht="23.1" customHeight="1" x14ac:dyDescent="0.45">
      <c r="B19" s="41" t="s">
        <v>35</v>
      </c>
      <c r="C19" s="167" t="s">
        <v>127</v>
      </c>
      <c r="D19" s="274"/>
      <c r="E19" s="274"/>
      <c r="F19" s="274"/>
      <c r="H19" s="41" t="s">
        <v>35</v>
      </c>
      <c r="I19" s="167" t="s">
        <v>127</v>
      </c>
      <c r="J19" s="274"/>
      <c r="K19" s="274"/>
      <c r="L19" s="274"/>
      <c r="N19" s="41" t="s">
        <v>35</v>
      </c>
      <c r="O19" s="44"/>
      <c r="P19" s="274"/>
      <c r="Q19" s="274"/>
      <c r="R19" s="274"/>
    </row>
    <row r="20" spans="2:18" s="43" customFormat="1" ht="23.1" customHeight="1" x14ac:dyDescent="0.45"/>
    <row r="21" spans="2:18" s="43" customFormat="1" ht="23.1" customHeight="1" x14ac:dyDescent="0.45">
      <c r="B21" s="278" t="s">
        <v>34</v>
      </c>
      <c r="C21" s="278"/>
      <c r="D21" s="278" t="s">
        <v>31</v>
      </c>
      <c r="E21" s="278"/>
      <c r="F21" s="278"/>
      <c r="H21" s="278" t="s">
        <v>34</v>
      </c>
      <c r="I21" s="278"/>
      <c r="J21" s="278" t="s">
        <v>31</v>
      </c>
      <c r="K21" s="278"/>
      <c r="L21" s="278"/>
      <c r="N21" s="278" t="s">
        <v>34</v>
      </c>
      <c r="O21" s="278"/>
      <c r="P21" s="278" t="s">
        <v>31</v>
      </c>
      <c r="Q21" s="278"/>
      <c r="R21" s="278"/>
    </row>
    <row r="22" spans="2:18" s="43" customFormat="1" ht="23.1" customHeight="1" x14ac:dyDescent="0.45">
      <c r="B22" s="41" t="s">
        <v>36</v>
      </c>
      <c r="C22" s="44"/>
      <c r="D22" s="274"/>
      <c r="E22" s="274"/>
      <c r="F22" s="274"/>
      <c r="H22" s="41" t="s">
        <v>36</v>
      </c>
      <c r="I22" s="44"/>
      <c r="J22" s="274"/>
      <c r="K22" s="274"/>
      <c r="L22" s="274"/>
      <c r="N22" s="41" t="s">
        <v>36</v>
      </c>
      <c r="O22" s="44"/>
      <c r="P22" s="274"/>
      <c r="Q22" s="274"/>
      <c r="R22" s="274"/>
    </row>
    <row r="23" spans="2:18" s="43" customFormat="1" ht="23.1" customHeight="1" x14ac:dyDescent="0.45">
      <c r="B23" s="41" t="s">
        <v>37</v>
      </c>
      <c r="C23" s="44"/>
      <c r="D23" s="274"/>
      <c r="E23" s="274"/>
      <c r="F23" s="274"/>
      <c r="H23" s="41" t="s">
        <v>37</v>
      </c>
      <c r="I23" s="44"/>
      <c r="J23" s="274"/>
      <c r="K23" s="274"/>
      <c r="L23" s="274"/>
      <c r="N23" s="41" t="s">
        <v>37</v>
      </c>
      <c r="O23" s="44"/>
      <c r="P23" s="274"/>
      <c r="Q23" s="274"/>
      <c r="R23" s="274"/>
    </row>
    <row r="24" spans="2:18" s="43" customFormat="1" ht="23.1" customHeight="1" x14ac:dyDescent="0.45">
      <c r="B24" s="41" t="s">
        <v>25</v>
      </c>
      <c r="C24" s="44"/>
      <c r="D24" s="274"/>
      <c r="E24" s="274"/>
      <c r="F24" s="274"/>
      <c r="H24" s="41" t="s">
        <v>25</v>
      </c>
      <c r="I24" s="44"/>
      <c r="J24" s="274"/>
      <c r="K24" s="274"/>
      <c r="L24" s="274"/>
      <c r="N24" s="41" t="s">
        <v>25</v>
      </c>
      <c r="O24" s="44"/>
      <c r="P24" s="274"/>
      <c r="Q24" s="274"/>
      <c r="R24" s="274"/>
    </row>
    <row r="25" spans="2:18" s="43" customFormat="1" ht="23.1" customHeight="1" x14ac:dyDescent="0.45">
      <c r="B25" s="42" t="s">
        <v>32</v>
      </c>
      <c r="C25" s="44"/>
      <c r="D25" s="274"/>
      <c r="E25" s="274"/>
      <c r="F25" s="274"/>
      <c r="H25" s="42" t="s">
        <v>32</v>
      </c>
      <c r="I25" s="44"/>
      <c r="J25" s="274"/>
      <c r="K25" s="274"/>
      <c r="L25" s="274"/>
      <c r="N25" s="42" t="s">
        <v>32</v>
      </c>
      <c r="O25" s="44"/>
      <c r="P25" s="274"/>
      <c r="Q25" s="274"/>
      <c r="R25" s="274"/>
    </row>
    <row r="26" spans="2:18" s="43" customFormat="1" ht="23.1" customHeight="1" x14ac:dyDescent="0.45">
      <c r="B26" s="41" t="s">
        <v>33</v>
      </c>
      <c r="C26" s="44"/>
      <c r="D26" s="274"/>
      <c r="E26" s="274"/>
      <c r="F26" s="274"/>
      <c r="H26" s="41" t="s">
        <v>33</v>
      </c>
      <c r="I26" s="44"/>
      <c r="J26" s="274"/>
      <c r="K26" s="274"/>
      <c r="L26" s="274"/>
      <c r="N26" s="41" t="s">
        <v>33</v>
      </c>
      <c r="O26" s="44"/>
      <c r="P26" s="274"/>
      <c r="Q26" s="274"/>
      <c r="R26" s="274"/>
    </row>
    <row r="27" spans="2:18" s="43" customFormat="1" ht="23.1" customHeight="1" x14ac:dyDescent="0.45">
      <c r="B27" s="41" t="s">
        <v>30</v>
      </c>
      <c r="C27" s="44"/>
      <c r="D27" s="274"/>
      <c r="E27" s="274"/>
      <c r="F27" s="274"/>
      <c r="H27" s="41" t="s">
        <v>30</v>
      </c>
      <c r="I27" s="44"/>
      <c r="J27" s="274"/>
      <c r="K27" s="274"/>
      <c r="L27" s="274"/>
      <c r="N27" s="41" t="s">
        <v>30</v>
      </c>
      <c r="O27" s="44"/>
      <c r="P27" s="274"/>
      <c r="Q27" s="274"/>
      <c r="R27" s="274"/>
    </row>
    <row r="28" spans="2:18" s="43" customFormat="1" ht="23.1" customHeight="1" x14ac:dyDescent="0.45">
      <c r="B28" s="41" t="s">
        <v>35</v>
      </c>
      <c r="C28" s="44"/>
      <c r="D28" s="274"/>
      <c r="E28" s="274"/>
      <c r="F28" s="274"/>
      <c r="H28" s="41" t="s">
        <v>35</v>
      </c>
      <c r="I28" s="44"/>
      <c r="J28" s="274"/>
      <c r="K28" s="274"/>
      <c r="L28" s="274"/>
      <c r="N28" s="41" t="s">
        <v>35</v>
      </c>
      <c r="O28" s="44"/>
      <c r="P28" s="274"/>
      <c r="Q28" s="274"/>
      <c r="R28" s="274"/>
    </row>
    <row r="29" spans="2:18" s="43" customFormat="1" ht="23.1" customHeight="1" x14ac:dyDescent="0.45"/>
    <row r="30" spans="2:18" s="43" customFormat="1" ht="23.1" customHeight="1" x14ac:dyDescent="0.45"/>
    <row r="31" spans="2:18" s="43" customFormat="1" ht="23.1" customHeight="1" x14ac:dyDescent="0.45">
      <c r="B31" s="277" t="s">
        <v>39</v>
      </c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7"/>
      <c r="P31" s="277"/>
      <c r="Q31" s="277"/>
      <c r="R31" s="277"/>
    </row>
    <row r="32" spans="2:18" s="43" customFormat="1" ht="23.1" customHeight="1" x14ac:dyDescent="0.45"/>
    <row r="33" spans="2:18" s="43" customFormat="1" ht="23.1" customHeight="1" x14ac:dyDescent="0.45">
      <c r="B33" s="275" t="s">
        <v>34</v>
      </c>
      <c r="C33" s="275"/>
      <c r="D33" s="275" t="s">
        <v>31</v>
      </c>
      <c r="E33" s="275"/>
      <c r="F33" s="275"/>
      <c r="H33" s="275" t="s">
        <v>34</v>
      </c>
      <c r="I33" s="275"/>
      <c r="J33" s="275" t="s">
        <v>31</v>
      </c>
      <c r="K33" s="275"/>
      <c r="L33" s="275"/>
      <c r="N33" s="275" t="s">
        <v>34</v>
      </c>
      <c r="O33" s="275"/>
      <c r="P33" s="275" t="s">
        <v>31</v>
      </c>
      <c r="Q33" s="275"/>
      <c r="R33" s="275"/>
    </row>
    <row r="34" spans="2:18" s="43" customFormat="1" ht="23.1" customHeight="1" x14ac:dyDescent="0.45">
      <c r="B34" s="41" t="s">
        <v>36</v>
      </c>
      <c r="C34" s="167" t="s">
        <v>13</v>
      </c>
      <c r="D34" s="274"/>
      <c r="E34" s="274"/>
      <c r="F34" s="274"/>
      <c r="H34" s="41" t="s">
        <v>36</v>
      </c>
      <c r="I34" s="167" t="s">
        <v>13</v>
      </c>
      <c r="J34" s="274"/>
      <c r="K34" s="274"/>
      <c r="L34" s="274"/>
      <c r="N34" s="41" t="s">
        <v>36</v>
      </c>
      <c r="O34" s="44"/>
      <c r="P34" s="274"/>
      <c r="Q34" s="274"/>
      <c r="R34" s="274"/>
    </row>
    <row r="35" spans="2:18" s="43" customFormat="1" ht="23.1" customHeight="1" x14ac:dyDescent="0.45">
      <c r="B35" s="41" t="s">
        <v>37</v>
      </c>
      <c r="C35" s="167" t="s">
        <v>89</v>
      </c>
      <c r="D35" s="274"/>
      <c r="E35" s="274"/>
      <c r="F35" s="274"/>
      <c r="H35" s="41" t="s">
        <v>37</v>
      </c>
      <c r="I35" s="167" t="s">
        <v>88</v>
      </c>
      <c r="J35" s="274"/>
      <c r="K35" s="274"/>
      <c r="L35" s="274"/>
      <c r="N35" s="41" t="s">
        <v>37</v>
      </c>
      <c r="O35" s="44"/>
      <c r="P35" s="274"/>
      <c r="Q35" s="274"/>
      <c r="R35" s="274"/>
    </row>
    <row r="36" spans="2:18" s="43" customFormat="1" ht="23.1" customHeight="1" x14ac:dyDescent="0.45">
      <c r="B36" s="41" t="s">
        <v>25</v>
      </c>
      <c r="C36" s="167"/>
      <c r="D36" s="274"/>
      <c r="E36" s="274"/>
      <c r="F36" s="274"/>
      <c r="H36" s="41" t="s">
        <v>25</v>
      </c>
      <c r="I36" s="167"/>
      <c r="J36" s="274"/>
      <c r="K36" s="274"/>
      <c r="L36" s="274"/>
      <c r="N36" s="41" t="s">
        <v>25</v>
      </c>
      <c r="O36" s="44"/>
      <c r="P36" s="274"/>
      <c r="Q36" s="274"/>
      <c r="R36" s="274"/>
    </row>
    <row r="37" spans="2:18" s="43" customFormat="1" ht="23.1" customHeight="1" x14ac:dyDescent="0.45">
      <c r="B37" s="42" t="s">
        <v>32</v>
      </c>
      <c r="C37" s="167">
        <v>103.6</v>
      </c>
      <c r="D37" s="274"/>
      <c r="E37" s="274"/>
      <c r="F37" s="274"/>
      <c r="H37" s="42" t="s">
        <v>32</v>
      </c>
      <c r="I37" s="167">
        <v>103.6</v>
      </c>
      <c r="J37" s="274"/>
      <c r="K37" s="274"/>
      <c r="L37" s="274"/>
      <c r="N37" s="42" t="s">
        <v>32</v>
      </c>
      <c r="O37" s="44"/>
      <c r="P37" s="274"/>
      <c r="Q37" s="274"/>
      <c r="R37" s="274"/>
    </row>
    <row r="38" spans="2:18" s="43" customFormat="1" ht="23.1" customHeight="1" x14ac:dyDescent="0.45">
      <c r="B38" s="41" t="s">
        <v>33</v>
      </c>
      <c r="C38" s="167">
        <v>14</v>
      </c>
      <c r="D38" s="274"/>
      <c r="E38" s="274"/>
      <c r="F38" s="274"/>
      <c r="H38" s="41" t="s">
        <v>33</v>
      </c>
      <c r="I38" s="167">
        <v>2</v>
      </c>
      <c r="J38" s="274"/>
      <c r="K38" s="274"/>
      <c r="L38" s="274"/>
      <c r="N38" s="41" t="s">
        <v>33</v>
      </c>
      <c r="O38" s="44"/>
      <c r="P38" s="274"/>
      <c r="Q38" s="274"/>
      <c r="R38" s="274"/>
    </row>
    <row r="39" spans="2:18" s="43" customFormat="1" ht="23.1" customHeight="1" x14ac:dyDescent="0.45">
      <c r="B39" s="41" t="s">
        <v>30</v>
      </c>
      <c r="C39" s="244">
        <v>0.03</v>
      </c>
      <c r="D39" s="274"/>
      <c r="E39" s="274"/>
      <c r="F39" s="274"/>
      <c r="H39" s="41" t="s">
        <v>30</v>
      </c>
      <c r="I39" s="244">
        <v>0.03</v>
      </c>
      <c r="J39" s="274"/>
      <c r="K39" s="274"/>
      <c r="L39" s="274"/>
      <c r="N39" s="41" t="s">
        <v>30</v>
      </c>
      <c r="O39" s="44"/>
      <c r="P39" s="274"/>
      <c r="Q39" s="274"/>
      <c r="R39" s="274"/>
    </row>
    <row r="40" spans="2:18" s="43" customFormat="1" ht="23.1" customHeight="1" x14ac:dyDescent="0.45">
      <c r="B40" s="41" t="s">
        <v>35</v>
      </c>
      <c r="C40" s="167" t="s">
        <v>127</v>
      </c>
      <c r="D40" s="274"/>
      <c r="E40" s="274"/>
      <c r="F40" s="274"/>
      <c r="H40" s="41" t="s">
        <v>35</v>
      </c>
      <c r="I40" s="167" t="s">
        <v>127</v>
      </c>
      <c r="J40" s="274"/>
      <c r="K40" s="274"/>
      <c r="L40" s="274"/>
      <c r="N40" s="41" t="s">
        <v>35</v>
      </c>
      <c r="O40" s="44"/>
      <c r="P40" s="274"/>
      <c r="Q40" s="274"/>
      <c r="R40" s="274"/>
    </row>
    <row r="41" spans="2:18" s="43" customFormat="1" ht="23.1" customHeight="1" x14ac:dyDescent="0.45"/>
    <row r="42" spans="2:18" s="43" customFormat="1" ht="23.1" customHeight="1" x14ac:dyDescent="0.45">
      <c r="B42" s="275" t="s">
        <v>34</v>
      </c>
      <c r="C42" s="275"/>
      <c r="D42" s="275" t="s">
        <v>31</v>
      </c>
      <c r="E42" s="275"/>
      <c r="F42" s="275"/>
      <c r="H42" s="275" t="s">
        <v>34</v>
      </c>
      <c r="I42" s="275"/>
      <c r="J42" s="275" t="s">
        <v>31</v>
      </c>
      <c r="K42" s="275"/>
      <c r="L42" s="275"/>
      <c r="N42" s="275" t="s">
        <v>34</v>
      </c>
      <c r="O42" s="275"/>
      <c r="P42" s="275" t="s">
        <v>31</v>
      </c>
      <c r="Q42" s="275"/>
      <c r="R42" s="275"/>
    </row>
    <row r="43" spans="2:18" s="43" customFormat="1" ht="23.1" customHeight="1" x14ac:dyDescent="0.45">
      <c r="B43" s="41" t="s">
        <v>36</v>
      </c>
      <c r="C43" s="167" t="s">
        <v>13</v>
      </c>
      <c r="D43" s="274"/>
      <c r="E43" s="274"/>
      <c r="F43" s="274"/>
      <c r="H43" s="41" t="s">
        <v>36</v>
      </c>
      <c r="I43" s="44"/>
      <c r="J43" s="274"/>
      <c r="K43" s="274"/>
      <c r="L43" s="274"/>
      <c r="N43" s="41" t="s">
        <v>36</v>
      </c>
      <c r="O43" s="44"/>
      <c r="P43" s="274"/>
      <c r="Q43" s="274"/>
      <c r="R43" s="274"/>
    </row>
    <row r="44" spans="2:18" s="43" customFormat="1" ht="23.1" customHeight="1" x14ac:dyDescent="0.45">
      <c r="B44" s="41" t="s">
        <v>37</v>
      </c>
      <c r="C44" s="167" t="s">
        <v>100</v>
      </c>
      <c r="D44" s="274"/>
      <c r="E44" s="274"/>
      <c r="F44" s="274"/>
      <c r="H44" s="41" t="s">
        <v>37</v>
      </c>
      <c r="I44" s="44"/>
      <c r="J44" s="274"/>
      <c r="K44" s="274"/>
      <c r="L44" s="274"/>
      <c r="N44" s="41" t="s">
        <v>37</v>
      </c>
      <c r="O44" s="44"/>
      <c r="P44" s="274"/>
      <c r="Q44" s="274"/>
      <c r="R44" s="274"/>
    </row>
    <row r="45" spans="2:18" s="43" customFormat="1" ht="23.1" customHeight="1" x14ac:dyDescent="0.45">
      <c r="B45" s="41" t="s">
        <v>25</v>
      </c>
      <c r="C45" s="167"/>
      <c r="D45" s="274"/>
      <c r="E45" s="274"/>
      <c r="F45" s="274"/>
      <c r="H45" s="41" t="s">
        <v>25</v>
      </c>
      <c r="I45" s="44"/>
      <c r="J45" s="274"/>
      <c r="K45" s="274"/>
      <c r="L45" s="274"/>
      <c r="N45" s="41" t="s">
        <v>25</v>
      </c>
      <c r="O45" s="44"/>
      <c r="P45" s="274"/>
      <c r="Q45" s="274"/>
      <c r="R45" s="274"/>
    </row>
    <row r="46" spans="2:18" s="43" customFormat="1" ht="23.1" customHeight="1" x14ac:dyDescent="0.45">
      <c r="B46" s="42" t="s">
        <v>32</v>
      </c>
      <c r="C46" s="167">
        <v>103.6</v>
      </c>
      <c r="D46" s="274"/>
      <c r="E46" s="274"/>
      <c r="F46" s="274"/>
      <c r="H46" s="42" t="s">
        <v>32</v>
      </c>
      <c r="I46" s="44"/>
      <c r="J46" s="274"/>
      <c r="K46" s="274"/>
      <c r="L46" s="274"/>
      <c r="N46" s="42" t="s">
        <v>32</v>
      </c>
      <c r="O46" s="44"/>
      <c r="P46" s="274"/>
      <c r="Q46" s="274"/>
      <c r="R46" s="274"/>
    </row>
    <row r="47" spans="2:18" s="43" customFormat="1" ht="23.1" customHeight="1" x14ac:dyDescent="0.45">
      <c r="B47" s="41" t="s">
        <v>33</v>
      </c>
      <c r="C47" s="167">
        <v>8</v>
      </c>
      <c r="D47" s="274"/>
      <c r="E47" s="274"/>
      <c r="F47" s="274"/>
      <c r="H47" s="41" t="s">
        <v>33</v>
      </c>
      <c r="I47" s="44"/>
      <c r="J47" s="274"/>
      <c r="K47" s="274"/>
      <c r="L47" s="274"/>
      <c r="N47" s="41" t="s">
        <v>33</v>
      </c>
      <c r="O47" s="44"/>
      <c r="P47" s="274"/>
      <c r="Q47" s="274"/>
      <c r="R47" s="274"/>
    </row>
    <row r="48" spans="2:18" s="43" customFormat="1" ht="23.1" customHeight="1" x14ac:dyDescent="0.45">
      <c r="B48" s="41" t="s">
        <v>30</v>
      </c>
      <c r="C48" s="244">
        <v>0.03</v>
      </c>
      <c r="D48" s="274"/>
      <c r="E48" s="274"/>
      <c r="F48" s="274"/>
      <c r="H48" s="41" t="s">
        <v>30</v>
      </c>
      <c r="I48" s="44"/>
      <c r="J48" s="274"/>
      <c r="K48" s="274"/>
      <c r="L48" s="274"/>
      <c r="N48" s="41" t="s">
        <v>30</v>
      </c>
      <c r="O48" s="44"/>
      <c r="P48" s="274"/>
      <c r="Q48" s="274"/>
      <c r="R48" s="274"/>
    </row>
    <row r="49" spans="2:18" s="43" customFormat="1" ht="23.1" customHeight="1" x14ac:dyDescent="0.45">
      <c r="B49" s="41" t="s">
        <v>35</v>
      </c>
      <c r="C49" s="167" t="s">
        <v>127</v>
      </c>
      <c r="D49" s="274"/>
      <c r="E49" s="274"/>
      <c r="F49" s="274"/>
      <c r="H49" s="41" t="s">
        <v>35</v>
      </c>
      <c r="I49" s="44"/>
      <c r="J49" s="274"/>
      <c r="K49" s="274"/>
      <c r="L49" s="274"/>
      <c r="N49" s="41" t="s">
        <v>35</v>
      </c>
      <c r="O49" s="44"/>
      <c r="P49" s="274"/>
      <c r="Q49" s="274"/>
      <c r="R49" s="274"/>
    </row>
    <row r="50" spans="2:18" s="43" customFormat="1" ht="23.1" customHeight="1" x14ac:dyDescent="0.45"/>
    <row r="51" spans="2:18" s="43" customFormat="1" ht="23.1" customHeight="1" x14ac:dyDescent="0.45">
      <c r="B51" s="275" t="s">
        <v>34</v>
      </c>
      <c r="C51" s="275"/>
      <c r="D51" s="275" t="s">
        <v>31</v>
      </c>
      <c r="E51" s="275"/>
      <c r="F51" s="275"/>
      <c r="H51" s="275" t="s">
        <v>34</v>
      </c>
      <c r="I51" s="275"/>
      <c r="J51" s="275" t="s">
        <v>31</v>
      </c>
      <c r="K51" s="275"/>
      <c r="L51" s="275"/>
      <c r="N51" s="275" t="s">
        <v>34</v>
      </c>
      <c r="O51" s="275"/>
      <c r="P51" s="275" t="s">
        <v>31</v>
      </c>
      <c r="Q51" s="275"/>
      <c r="R51" s="275"/>
    </row>
    <row r="52" spans="2:18" s="43" customFormat="1" ht="23.1" customHeight="1" x14ac:dyDescent="0.45">
      <c r="B52" s="41" t="s">
        <v>36</v>
      </c>
      <c r="C52" s="44"/>
      <c r="D52" s="274"/>
      <c r="E52" s="274"/>
      <c r="F52" s="274"/>
      <c r="H52" s="41" t="s">
        <v>36</v>
      </c>
      <c r="I52" s="44"/>
      <c r="J52" s="274"/>
      <c r="K52" s="274"/>
      <c r="L52" s="274"/>
      <c r="N52" s="41" t="s">
        <v>36</v>
      </c>
      <c r="O52" s="44"/>
      <c r="P52" s="274"/>
      <c r="Q52" s="274"/>
      <c r="R52" s="274"/>
    </row>
    <row r="53" spans="2:18" s="43" customFormat="1" ht="23.1" customHeight="1" x14ac:dyDescent="0.45">
      <c r="B53" s="41" t="s">
        <v>37</v>
      </c>
      <c r="C53" s="44"/>
      <c r="D53" s="274"/>
      <c r="E53" s="274"/>
      <c r="F53" s="274"/>
      <c r="H53" s="41" t="s">
        <v>37</v>
      </c>
      <c r="I53" s="44"/>
      <c r="J53" s="274"/>
      <c r="K53" s="274"/>
      <c r="L53" s="274"/>
      <c r="N53" s="41" t="s">
        <v>37</v>
      </c>
      <c r="O53" s="44"/>
      <c r="P53" s="274"/>
      <c r="Q53" s="274"/>
      <c r="R53" s="274"/>
    </row>
    <row r="54" spans="2:18" s="43" customFormat="1" ht="23.1" customHeight="1" x14ac:dyDescent="0.45">
      <c r="B54" s="41" t="s">
        <v>25</v>
      </c>
      <c r="C54" s="44"/>
      <c r="D54" s="274"/>
      <c r="E54" s="274"/>
      <c r="F54" s="274"/>
      <c r="H54" s="41" t="s">
        <v>25</v>
      </c>
      <c r="I54" s="44"/>
      <c r="J54" s="274"/>
      <c r="K54" s="274"/>
      <c r="L54" s="274"/>
      <c r="N54" s="41" t="s">
        <v>25</v>
      </c>
      <c r="O54" s="44"/>
      <c r="P54" s="274"/>
      <c r="Q54" s="274"/>
      <c r="R54" s="274"/>
    </row>
    <row r="55" spans="2:18" s="43" customFormat="1" ht="23.1" customHeight="1" x14ac:dyDescent="0.45">
      <c r="B55" s="42" t="s">
        <v>32</v>
      </c>
      <c r="C55" s="44"/>
      <c r="D55" s="274"/>
      <c r="E55" s="274"/>
      <c r="F55" s="274"/>
      <c r="H55" s="42" t="s">
        <v>32</v>
      </c>
      <c r="I55" s="44"/>
      <c r="J55" s="274"/>
      <c r="K55" s="274"/>
      <c r="L55" s="274"/>
      <c r="N55" s="42" t="s">
        <v>32</v>
      </c>
      <c r="O55" s="44"/>
      <c r="P55" s="274"/>
      <c r="Q55" s="274"/>
      <c r="R55" s="274"/>
    </row>
    <row r="56" spans="2:18" s="43" customFormat="1" ht="23.1" customHeight="1" x14ac:dyDescent="0.45">
      <c r="B56" s="41" t="s">
        <v>33</v>
      </c>
      <c r="C56" s="44"/>
      <c r="D56" s="274"/>
      <c r="E56" s="274"/>
      <c r="F56" s="274"/>
      <c r="H56" s="41" t="s">
        <v>33</v>
      </c>
      <c r="I56" s="44"/>
      <c r="J56" s="274"/>
      <c r="K56" s="274"/>
      <c r="L56" s="274"/>
      <c r="N56" s="41" t="s">
        <v>33</v>
      </c>
      <c r="O56" s="44"/>
      <c r="P56" s="274"/>
      <c r="Q56" s="274"/>
      <c r="R56" s="274"/>
    </row>
    <row r="57" spans="2:18" s="43" customFormat="1" ht="23.1" customHeight="1" x14ac:dyDescent="0.45">
      <c r="B57" s="41" t="s">
        <v>30</v>
      </c>
      <c r="C57" s="44"/>
      <c r="D57" s="274"/>
      <c r="E57" s="274"/>
      <c r="F57" s="274"/>
      <c r="H57" s="41" t="s">
        <v>30</v>
      </c>
      <c r="I57" s="44"/>
      <c r="J57" s="274"/>
      <c r="K57" s="274"/>
      <c r="L57" s="274"/>
      <c r="N57" s="41" t="s">
        <v>30</v>
      </c>
      <c r="O57" s="44"/>
      <c r="P57" s="274"/>
      <c r="Q57" s="274"/>
      <c r="R57" s="274"/>
    </row>
    <row r="58" spans="2:18" s="43" customFormat="1" ht="23.1" customHeight="1" x14ac:dyDescent="0.45">
      <c r="B58" s="41" t="s">
        <v>35</v>
      </c>
      <c r="C58" s="44"/>
      <c r="D58" s="274"/>
      <c r="E58" s="274"/>
      <c r="F58" s="274"/>
      <c r="H58" s="41" t="s">
        <v>35</v>
      </c>
      <c r="I58" s="44"/>
      <c r="J58" s="274"/>
      <c r="K58" s="274"/>
      <c r="L58" s="274"/>
      <c r="N58" s="41" t="s">
        <v>35</v>
      </c>
      <c r="O58" s="44"/>
      <c r="P58" s="274"/>
      <c r="Q58" s="274"/>
      <c r="R58" s="274"/>
    </row>
    <row r="59" spans="2:18" s="43" customFormat="1" ht="23.1" customHeight="1" x14ac:dyDescent="0.45"/>
  </sheetData>
  <mergeCells count="56">
    <mergeCell ref="P3:R3"/>
    <mergeCell ref="P4:R10"/>
    <mergeCell ref="B12:C12"/>
    <mergeCell ref="D12:F12"/>
    <mergeCell ref="H12:I12"/>
    <mergeCell ref="J12:L12"/>
    <mergeCell ref="N12:O12"/>
    <mergeCell ref="P12:R12"/>
    <mergeCell ref="D3:F3"/>
    <mergeCell ref="B3:C3"/>
    <mergeCell ref="D4:F10"/>
    <mergeCell ref="H3:I3"/>
    <mergeCell ref="J3:L3"/>
    <mergeCell ref="D22:F28"/>
    <mergeCell ref="J22:L28"/>
    <mergeCell ref="P22:R28"/>
    <mergeCell ref="B1:R1"/>
    <mergeCell ref="B31:R31"/>
    <mergeCell ref="D13:F19"/>
    <mergeCell ref="J13:L19"/>
    <mergeCell ref="P13:R19"/>
    <mergeCell ref="B21:C21"/>
    <mergeCell ref="D21:F21"/>
    <mergeCell ref="H21:I21"/>
    <mergeCell ref="J21:L21"/>
    <mergeCell ref="N21:O21"/>
    <mergeCell ref="P21:R21"/>
    <mergeCell ref="J4:L10"/>
    <mergeCell ref="N3:O3"/>
    <mergeCell ref="P33:R33"/>
    <mergeCell ref="D34:F40"/>
    <mergeCell ref="J34:L40"/>
    <mergeCell ref="P34:R40"/>
    <mergeCell ref="B42:C42"/>
    <mergeCell ref="D42:F42"/>
    <mergeCell ref="H42:I42"/>
    <mergeCell ref="J42:L42"/>
    <mergeCell ref="N42:O42"/>
    <mergeCell ref="P42:R42"/>
    <mergeCell ref="B33:C33"/>
    <mergeCell ref="D33:F33"/>
    <mergeCell ref="H33:I33"/>
    <mergeCell ref="J33:L33"/>
    <mergeCell ref="N33:O33"/>
    <mergeCell ref="B51:C51"/>
    <mergeCell ref="D51:F51"/>
    <mergeCell ref="H51:I51"/>
    <mergeCell ref="J51:L51"/>
    <mergeCell ref="N51:O51"/>
    <mergeCell ref="D52:F58"/>
    <mergeCell ref="J52:L58"/>
    <mergeCell ref="P52:R58"/>
    <mergeCell ref="D43:F49"/>
    <mergeCell ref="J43:L49"/>
    <mergeCell ref="P43:R49"/>
    <mergeCell ref="P51:R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Cracks - REF</vt:lpstr>
      <vt:lpstr>Cracks - ADDS</vt:lpstr>
      <vt:lpstr>Water permeability</vt:lpstr>
      <vt:lpstr>Chloride penetration</vt:lpstr>
    </vt:vector>
  </TitlesOfParts>
  <Company>UGent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Van Mullem</dc:creator>
  <cp:lastModifiedBy>Chrysoula Litina</cp:lastModifiedBy>
  <dcterms:created xsi:type="dcterms:W3CDTF">2019-04-09T20:32:35Z</dcterms:created>
  <dcterms:modified xsi:type="dcterms:W3CDTF">2021-02-18T09:47:51Z</dcterms:modified>
</cp:coreProperties>
</file>